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9B2BD519-CF1C-46A5-8F7F-E1946D77303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Headcount by Month" sheetId="36865" r:id="rId1"/>
    <sheet name="Active Deals vs Headcount" sheetId="36860" r:id="rId2"/>
    <sheet name="Headcount" sheetId="36867" r:id="rId3"/>
    <sheet name="Transaction Growth (2)" sheetId="36862" r:id="rId4"/>
  </sheets>
  <externalReferences>
    <externalReference r:id="rId5"/>
  </externalReferences>
  <definedNames>
    <definedName name="ADDRESS">#REF!</definedName>
    <definedName name="Admin_Other_G_A_Budget">#REF!</definedName>
    <definedName name="Administration_Perlman_G_A">#REF!</definedName>
    <definedName name="All_G_A_Work_Orders">#REF!</definedName>
    <definedName name="Allocations_Miscellaneous_G_A">#REF!</definedName>
    <definedName name="Allocs_Misc_Bud_Summary">#REF!</definedName>
    <definedName name="BANKS">#REF!</definedName>
    <definedName name="Budget_Summary_G_A">#REF!</definedName>
    <definedName name="clear">[1]Entry!$C$6,[1]Entry!$E$6,[1]Entry!$G$6,[1]Entry!$J$6,[1]Entry!$K$6,[1]Entry!$M$6,[1]Entry!$O$6,[1]Entry!$C$12,[1]Entry!$C$12:$P$40,[1]Entry!$D$45:$E$47,[1]Entry!$A$46:$C$47,[1]Entry!$C$60:$P$88,[1]Entry!$D$93:$E$95,[1]Entry!$A$94:$C$95,[1]Entry!$C$108:$P$136,[1]Entry!$D$141:$E$143,[1]Entry!$A$142:$C$143,[1]Entry!$C$156:$P$184,[1]Entry!$D$189:$E$191,[1]Entry!$A$190:$C$191</definedName>
    <definedName name="coa">#REF!</definedName>
    <definedName name="DB_Infra_Bruce_Cap_Budget">#REF!</definedName>
    <definedName name="DB_Infrastructure_Bruce_Cap">#REF!</definedName>
    <definedName name="DB_Infrastructure_Bruce_G_A">#REF!</definedName>
    <definedName name="DB_Infrastructure_Bruce_G_A_Budget">#REF!</definedName>
    <definedName name="Dublin_Capital_Actuals">#REF!</definedName>
    <definedName name="Dublin_Capital_Budget">#REF!</definedName>
    <definedName name="Dublin_G_A_Budget">#REF!</definedName>
    <definedName name="ECT_Info_Systems_Bell_G_A">#REF!</definedName>
    <definedName name="ECT_Info_Systems_Bell_G_A_Budget">#REF!</definedName>
    <definedName name="IBS_Burchfield_Cap">#REF!</definedName>
    <definedName name="IBS_Capital_Budget_Summary">#REF!</definedName>
    <definedName name="IBS_Capital_Reforecast_Budget">#REF!</definedName>
    <definedName name="IBS_Comm_Sprt_Burchfield_G_A">#REF!</definedName>
    <definedName name="IBS_Comm_Sup_Burchfield_G_A_Budget">#REF!</definedName>
    <definedName name="IBS_Logistics_Burchfield_G_A">#REF!</definedName>
    <definedName name="IBS_Logistics_Burchfield_G_A_Budget">#REF!</definedName>
    <definedName name="Infrastructure_R_D_Bruce_G_A">#REF!</definedName>
    <definedName name="Infrastructure_R_D_Bruce_G_A_Budget">#REF!</definedName>
    <definedName name="IT_Systems_Retail_Energy_Tatar_G_A">#REF!</definedName>
    <definedName name="Network_Operations_Davda_G_A">#REF!</definedName>
    <definedName name="Network_Ops_Davda_Cap">#REF!</definedName>
    <definedName name="Network_Ops_Davda_G_A_Budget">#REF!</definedName>
    <definedName name="NW_Ops_Davda_Cap_Budget">#REF!</definedName>
    <definedName name="Orig_Front_Off_Bibi_Cap">#REF!</definedName>
    <definedName name="Orig_Front_Off_Livermore_Cap">#REF!</definedName>
    <definedName name="Orig_Front_Off_Pickering_Cap">#REF!</definedName>
    <definedName name="Orig_Front_Off_Richardson_Cap">#REF!</definedName>
    <definedName name="Orig_Systems_Richardson_Cap_Budget">#REF!</definedName>
    <definedName name="Origination_Richardson_G_A_Budget">#REF!</definedName>
    <definedName name="Origination_Systems_Richardson_G_A">#REF!</definedName>
    <definedName name="PC_HWSW_Capital">#REF!</definedName>
    <definedName name="PC_HWSW_Capital_Budget">#REF!</definedName>
    <definedName name="_xlnm.Print_Area" localSheetId="1">'Active Deals vs Headcount'!$1:$1048576</definedName>
    <definedName name="_xlnm.Print_Area" localSheetId="0">'Headcount by Month'!$B$4:$AT$116</definedName>
    <definedName name="_xlnm.Print_Area" localSheetId="3">'Transaction Growth (2)'!$A$1:$AB$52</definedName>
    <definedName name="R_D_Tech_Infra_Bell_Cap">#REF!</definedName>
    <definedName name="R_D_Tech_Infra_Bell_Cap_Budget">#REF!</definedName>
    <definedName name="REMIT">#REF!</definedName>
    <definedName name="Retail_Houston_Tatar_G_A_Budget">#REF!</definedName>
    <definedName name="Risk_Infra_Livermore_G_A_Budget">#REF!</definedName>
    <definedName name="Risk_Infrastructure_Livermore_Cap_Budget">#REF!</definedName>
    <definedName name="Risk_Infrastructure_Livermore_G_A">#REF!</definedName>
    <definedName name="Risk_Management_Pickering_G_A">#REF!</definedName>
    <definedName name="Risk_Mgmt_Pickering_G_A_Budget">#REF!</definedName>
    <definedName name="Risk_Mngmt_Pickering_Cap_Budget">#REF!</definedName>
    <definedName name="SAPFuncF4Help" localSheetId="3">Main.SAPF4Help()</definedName>
    <definedName name="SAPFuncF4Help">Main.SAPF4Help()</definedName>
    <definedName name="Summary_Capital">#REF!</definedName>
    <definedName name="Summary_Capital_by_Director">#REF!</definedName>
    <definedName name="Summary_Capital_Forecast">#REF!</definedName>
    <definedName name="Summary_G_and_A_Actuals">#REF!</definedName>
    <definedName name="Unidentified_Projects_Cap_Budget">#REF!</definedName>
    <definedName name="VP_Info__Systems_Bibi_G_A">#REF!</definedName>
    <definedName name="VP_Info_Systems_Bibi_G_A_Budge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36862" l="1"/>
  <c r="K47" i="36862"/>
  <c r="J47" i="36862"/>
  <c r="I47" i="36862"/>
  <c r="H47" i="36862"/>
  <c r="G47" i="36862"/>
  <c r="F47" i="36862"/>
  <c r="E47" i="36862"/>
  <c r="D47" i="36862"/>
  <c r="H46" i="36862"/>
  <c r="G46" i="36862"/>
  <c r="F46" i="36862"/>
  <c r="E46" i="36862"/>
  <c r="X46" i="36862" s="1"/>
  <c r="D46" i="36862"/>
  <c r="L45" i="36862"/>
  <c r="K45" i="36862"/>
  <c r="J45" i="36862"/>
  <c r="I45" i="36862"/>
  <c r="H45" i="36862"/>
  <c r="G45" i="36862"/>
  <c r="F45" i="36862"/>
  <c r="E45" i="36862"/>
  <c r="D45" i="36862"/>
  <c r="N15" i="36860"/>
  <c r="N16" i="36860"/>
  <c r="N17" i="36860"/>
  <c r="G7" i="36867"/>
  <c r="M7" i="36867"/>
  <c r="F8" i="36867"/>
  <c r="G8" i="36867" s="1"/>
  <c r="M8" i="36867"/>
  <c r="G9" i="36867"/>
  <c r="M9" i="36867"/>
  <c r="G10" i="36867"/>
  <c r="M10" i="36867"/>
  <c r="G11" i="36867"/>
  <c r="M11" i="36867"/>
  <c r="G12" i="36867"/>
  <c r="M12" i="36867"/>
  <c r="G13" i="36867"/>
  <c r="M13" i="36867"/>
  <c r="G14" i="36867"/>
  <c r="M14" i="36867"/>
  <c r="G15" i="36867"/>
  <c r="M15" i="36867"/>
  <c r="G16" i="36867"/>
  <c r="M16" i="36867"/>
  <c r="G17" i="36867"/>
  <c r="M17" i="36867"/>
  <c r="G18" i="36867"/>
  <c r="M18" i="36867"/>
  <c r="G19" i="36867"/>
  <c r="M19" i="36867"/>
  <c r="G20" i="36867"/>
  <c r="M20" i="36867"/>
  <c r="G21" i="36867"/>
  <c r="M21" i="36867"/>
  <c r="G22" i="36867"/>
  <c r="M22" i="36867"/>
  <c r="P25" i="36865"/>
  <c r="Q25" i="36865"/>
  <c r="R25" i="36865"/>
  <c r="R56" i="36865" s="1"/>
  <c r="S25" i="36865"/>
  <c r="T25" i="36865"/>
  <c r="U25" i="36865"/>
  <c r="V25" i="36865"/>
  <c r="W25" i="36865"/>
  <c r="X25" i="36865"/>
  <c r="Y25" i="36865"/>
  <c r="Z25" i="36865"/>
  <c r="AA25" i="36865"/>
  <c r="AB25" i="36865"/>
  <c r="AC25" i="36865"/>
  <c r="AD25" i="36865"/>
  <c r="AE25" i="36865"/>
  <c r="AF25" i="36865"/>
  <c r="AG25" i="36865"/>
  <c r="AH25" i="36865"/>
  <c r="AI25" i="36865"/>
  <c r="AJ25" i="36865"/>
  <c r="AK25" i="36865"/>
  <c r="AL25" i="36865"/>
  <c r="AM25" i="36865"/>
  <c r="AN25" i="36865"/>
  <c r="AO25" i="36865"/>
  <c r="AP25" i="36865"/>
  <c r="AQ25" i="36865"/>
  <c r="AR25" i="36865"/>
  <c r="AS25" i="36865"/>
  <c r="AT25" i="36865"/>
  <c r="P39" i="36865"/>
  <c r="Q39" i="36865"/>
  <c r="R39" i="36865"/>
  <c r="S39" i="36865"/>
  <c r="T39" i="36865"/>
  <c r="U39" i="36865"/>
  <c r="V39" i="36865"/>
  <c r="W39" i="36865"/>
  <c r="X39" i="36865"/>
  <c r="Y39" i="36865"/>
  <c r="Z39" i="36865"/>
  <c r="Z56" i="36865" s="1"/>
  <c r="AA39" i="36865"/>
  <c r="AB39" i="36865"/>
  <c r="AC39" i="36865"/>
  <c r="AD39" i="36865"/>
  <c r="AE39" i="36865"/>
  <c r="AE56" i="36865" s="1"/>
  <c r="AF39" i="36865"/>
  <c r="AG39" i="36865"/>
  <c r="AH39" i="36865"/>
  <c r="AI39" i="36865"/>
  <c r="AJ39" i="36865"/>
  <c r="AK39" i="36865"/>
  <c r="AL39" i="36865"/>
  <c r="AM39" i="36865"/>
  <c r="AN39" i="36865"/>
  <c r="AO39" i="36865"/>
  <c r="AP39" i="36865"/>
  <c r="AQ39" i="36865"/>
  <c r="AR39" i="36865"/>
  <c r="AS39" i="36865"/>
  <c r="AT39" i="36865"/>
  <c r="AQ45" i="36865"/>
  <c r="AQ54" i="36865" s="1"/>
  <c r="AT45" i="36865"/>
  <c r="AT46" i="36865"/>
  <c r="P54" i="36865"/>
  <c r="Q54" i="36865"/>
  <c r="R54" i="36865"/>
  <c r="S54" i="36865"/>
  <c r="S56" i="36865" s="1"/>
  <c r="T54" i="36865"/>
  <c r="U54" i="36865"/>
  <c r="V54" i="36865"/>
  <c r="V56" i="36865" s="1"/>
  <c r="W54" i="36865"/>
  <c r="X54" i="36865"/>
  <c r="X56" i="36865" s="1"/>
  <c r="Y54" i="36865"/>
  <c r="Y56" i="36865" s="1"/>
  <c r="Z54" i="36865"/>
  <c r="AA54" i="36865"/>
  <c r="AB54" i="36865"/>
  <c r="AC54" i="36865"/>
  <c r="AD54" i="36865"/>
  <c r="AD56" i="36865" s="1"/>
  <c r="AE54" i="36865"/>
  <c r="AF54" i="36865"/>
  <c r="AF56" i="36865" s="1"/>
  <c r="AG54" i="36865"/>
  <c r="AH54" i="36865"/>
  <c r="AH56" i="36865" s="1"/>
  <c r="AI54" i="36865"/>
  <c r="AJ54" i="36865"/>
  <c r="AK54" i="36865"/>
  <c r="AL54" i="36865"/>
  <c r="AL56" i="36865" s="1"/>
  <c r="AM54" i="36865"/>
  <c r="AN54" i="36865"/>
  <c r="AN56" i="36865" s="1"/>
  <c r="AO54" i="36865"/>
  <c r="AO56" i="36865" s="1"/>
  <c r="AP54" i="36865"/>
  <c r="AP56" i="36865" s="1"/>
  <c r="AR54" i="36865"/>
  <c r="AS54" i="36865"/>
  <c r="AT54" i="36865"/>
  <c r="AT56" i="36865" s="1"/>
  <c r="P56" i="36865"/>
  <c r="AT62" i="36865"/>
  <c r="P67" i="36865"/>
  <c r="Q67" i="36865"/>
  <c r="R67" i="36865"/>
  <c r="S67" i="36865"/>
  <c r="T67" i="36865"/>
  <c r="U67" i="36865"/>
  <c r="V67" i="36865"/>
  <c r="W67" i="36865"/>
  <c r="X67" i="36865"/>
  <c r="Y67" i="36865"/>
  <c r="Z67" i="36865"/>
  <c r="AA67" i="36865"/>
  <c r="AB67" i="36865"/>
  <c r="AC67" i="36865"/>
  <c r="AD67" i="36865"/>
  <c r="AE67" i="36865"/>
  <c r="AF67" i="36865"/>
  <c r="AG67" i="36865"/>
  <c r="AH67" i="36865"/>
  <c r="AI67" i="36865"/>
  <c r="AJ67" i="36865"/>
  <c r="AK67" i="36865"/>
  <c r="AL67" i="36865"/>
  <c r="AM67" i="36865"/>
  <c r="AN67" i="36865"/>
  <c r="AO67" i="36865"/>
  <c r="AP67" i="36865"/>
  <c r="AQ67" i="36865"/>
  <c r="AR67" i="36865"/>
  <c r="AS67" i="36865"/>
  <c r="AT67" i="36865"/>
  <c r="P69" i="36865"/>
  <c r="P70" i="36865"/>
  <c r="Q71" i="36865"/>
  <c r="R71" i="36865"/>
  <c r="S71" i="36865"/>
  <c r="T71" i="36865"/>
  <c r="U71" i="36865"/>
  <c r="V71" i="36865"/>
  <c r="W71" i="36865"/>
  <c r="X71" i="36865"/>
  <c r="Y71" i="36865"/>
  <c r="Z71" i="36865"/>
  <c r="AA71" i="36865"/>
  <c r="AB71" i="36865"/>
  <c r="AC71" i="36865"/>
  <c r="AD71" i="36865"/>
  <c r="AE71" i="36865"/>
  <c r="AF71" i="36865"/>
  <c r="AG71" i="36865"/>
  <c r="AH71" i="36865"/>
  <c r="AI71" i="36865"/>
  <c r="AJ71" i="36865"/>
  <c r="AK71" i="36865"/>
  <c r="AL71" i="36865"/>
  <c r="AM71" i="36865"/>
  <c r="AN71" i="36865"/>
  <c r="AO71" i="36865"/>
  <c r="AP71" i="36865"/>
  <c r="AQ71" i="36865"/>
  <c r="AR71" i="36865"/>
  <c r="AS71" i="36865"/>
  <c r="AT71" i="36865"/>
  <c r="P75" i="36865"/>
  <c r="Q75" i="36865"/>
  <c r="R75" i="36865"/>
  <c r="S75" i="36865"/>
  <c r="T75" i="36865"/>
  <c r="U75" i="36865"/>
  <c r="V75" i="36865"/>
  <c r="W75" i="36865"/>
  <c r="X75" i="36865"/>
  <c r="Y75" i="36865"/>
  <c r="Z75" i="36865"/>
  <c r="AA75" i="36865"/>
  <c r="AB75" i="36865"/>
  <c r="AC75" i="36865"/>
  <c r="AD75" i="36865"/>
  <c r="AE75" i="36865"/>
  <c r="AF75" i="36865"/>
  <c r="AG75" i="36865"/>
  <c r="AH75" i="36865"/>
  <c r="AI75" i="36865"/>
  <c r="AJ75" i="36865"/>
  <c r="AK75" i="36865"/>
  <c r="AL75" i="36865"/>
  <c r="AM75" i="36865"/>
  <c r="AN75" i="36865"/>
  <c r="AO75" i="36865"/>
  <c r="AP75" i="36865"/>
  <c r="AQ75" i="36865"/>
  <c r="AR75" i="36865"/>
  <c r="AS75" i="36865"/>
  <c r="AT75" i="36865"/>
  <c r="P80" i="36865"/>
  <c r="Q80" i="36865"/>
  <c r="R80" i="36865"/>
  <c r="S80" i="36865"/>
  <c r="S110" i="36865" s="1"/>
  <c r="S116" i="36865" s="1"/>
  <c r="T80" i="36865"/>
  <c r="U80" i="36865"/>
  <c r="V80" i="36865"/>
  <c r="W80" i="36865"/>
  <c r="X80" i="36865"/>
  <c r="Y80" i="36865"/>
  <c r="Z80" i="36865"/>
  <c r="AA80" i="36865"/>
  <c r="AB80" i="36865"/>
  <c r="AC80" i="36865"/>
  <c r="AD80" i="36865"/>
  <c r="AE80" i="36865"/>
  <c r="AF80" i="36865"/>
  <c r="AG80" i="36865"/>
  <c r="AH80" i="36865"/>
  <c r="AI80" i="36865"/>
  <c r="AJ80" i="36865"/>
  <c r="AK80" i="36865"/>
  <c r="AL80" i="36865"/>
  <c r="AM80" i="36865"/>
  <c r="AN80" i="36865"/>
  <c r="AO80" i="36865"/>
  <c r="AP80" i="36865"/>
  <c r="AQ80" i="36865"/>
  <c r="AR80" i="36865"/>
  <c r="AS80" i="36865"/>
  <c r="AT80" i="36865"/>
  <c r="P86" i="36865"/>
  <c r="Q86" i="36865"/>
  <c r="R86" i="36865"/>
  <c r="S86" i="36865"/>
  <c r="T86" i="36865"/>
  <c r="U86" i="36865"/>
  <c r="V86" i="36865"/>
  <c r="W86" i="36865"/>
  <c r="X86" i="36865"/>
  <c r="Y86" i="36865"/>
  <c r="Z86" i="36865"/>
  <c r="AA86" i="36865"/>
  <c r="AB86" i="36865"/>
  <c r="AC86" i="36865"/>
  <c r="AD86" i="36865"/>
  <c r="AE86" i="36865"/>
  <c r="AF86" i="36865"/>
  <c r="AG86" i="36865"/>
  <c r="AH86" i="36865"/>
  <c r="AI86" i="36865"/>
  <c r="AJ86" i="36865"/>
  <c r="AK86" i="36865"/>
  <c r="AL86" i="36865"/>
  <c r="AM86" i="36865"/>
  <c r="AN86" i="36865"/>
  <c r="AO86" i="36865"/>
  <c r="AP86" i="36865"/>
  <c r="AQ86" i="36865"/>
  <c r="AR86" i="36865"/>
  <c r="AS86" i="36865"/>
  <c r="AT86" i="36865"/>
  <c r="P101" i="36865"/>
  <c r="Q101" i="36865"/>
  <c r="R101" i="36865"/>
  <c r="S101" i="36865"/>
  <c r="T101" i="36865"/>
  <c r="U101" i="36865"/>
  <c r="V101" i="36865"/>
  <c r="W101" i="36865"/>
  <c r="X101" i="36865"/>
  <c r="Y101" i="36865"/>
  <c r="Z101" i="36865"/>
  <c r="AA101" i="36865"/>
  <c r="AB101" i="36865"/>
  <c r="AC101" i="36865"/>
  <c r="AD101" i="36865"/>
  <c r="AE101" i="36865"/>
  <c r="AF101" i="36865"/>
  <c r="AG101" i="36865"/>
  <c r="AH101" i="36865"/>
  <c r="AI101" i="36865"/>
  <c r="AJ101" i="36865"/>
  <c r="AK101" i="36865"/>
  <c r="AL101" i="36865"/>
  <c r="AM101" i="36865"/>
  <c r="AN101" i="36865"/>
  <c r="AO101" i="36865"/>
  <c r="AP101" i="36865"/>
  <c r="AQ101" i="36865"/>
  <c r="AR101" i="36865"/>
  <c r="AS101" i="36865"/>
  <c r="AT101" i="36865"/>
  <c r="AQ106" i="36865"/>
  <c r="AQ107" i="36865" s="1"/>
  <c r="P107" i="36865"/>
  <c r="Q107" i="36865"/>
  <c r="R107" i="36865"/>
  <c r="S107" i="36865"/>
  <c r="T107" i="36865"/>
  <c r="U107" i="36865"/>
  <c r="V107" i="36865"/>
  <c r="W107" i="36865"/>
  <c r="X107" i="36865"/>
  <c r="Y107" i="36865"/>
  <c r="Z107" i="36865"/>
  <c r="Z110" i="36865" s="1"/>
  <c r="Z116" i="36865" s="1"/>
  <c r="AA107" i="36865"/>
  <c r="AB107" i="36865"/>
  <c r="AC107" i="36865"/>
  <c r="AD107" i="36865"/>
  <c r="AE107" i="36865"/>
  <c r="AF107" i="36865"/>
  <c r="AG107" i="36865"/>
  <c r="AH107" i="36865"/>
  <c r="AH110" i="36865" s="1"/>
  <c r="AH116" i="36865" s="1"/>
  <c r="AI107" i="36865"/>
  <c r="AJ107" i="36865"/>
  <c r="AK107" i="36865"/>
  <c r="AL107" i="36865"/>
  <c r="AM107" i="36865"/>
  <c r="AN107" i="36865"/>
  <c r="AO107" i="36865"/>
  <c r="AP107" i="36865"/>
  <c r="AR107" i="36865"/>
  <c r="AS107" i="36865"/>
  <c r="AT107" i="36865"/>
  <c r="P112" i="36865"/>
  <c r="AQ136" i="36865"/>
  <c r="V9" i="36862"/>
  <c r="X9" i="36862"/>
  <c r="C11" i="36862"/>
  <c r="C14" i="36862" s="1"/>
  <c r="D11" i="36862"/>
  <c r="D14" i="36862" s="1"/>
  <c r="E11" i="36862"/>
  <c r="E14" i="36862" s="1"/>
  <c r="F11" i="36862"/>
  <c r="F14" i="36862" s="1"/>
  <c r="G11" i="36862"/>
  <c r="H11" i="36862"/>
  <c r="I11" i="36862"/>
  <c r="J11" i="36862"/>
  <c r="J14" i="36862" s="1"/>
  <c r="V14" i="36862" s="1"/>
  <c r="K11" i="36862"/>
  <c r="K14" i="36862" s="1"/>
  <c r="X14" i="36862" s="1"/>
  <c r="L11" i="36862"/>
  <c r="L14" i="36862" s="1"/>
  <c r="V12" i="36862"/>
  <c r="X12" i="36862"/>
  <c r="V13" i="36862"/>
  <c r="X13" i="36862"/>
  <c r="G14" i="36862"/>
  <c r="H14" i="36862"/>
  <c r="I14" i="36862"/>
  <c r="M14" i="36862"/>
  <c r="N14" i="36862"/>
  <c r="O14" i="36862"/>
  <c r="P14" i="36862"/>
  <c r="Q14" i="36862"/>
  <c r="R14" i="36862"/>
  <c r="S14" i="36862"/>
  <c r="T14" i="36862"/>
  <c r="C17" i="36862"/>
  <c r="D17" i="36862"/>
  <c r="D20" i="36862" s="1"/>
  <c r="E17" i="36862"/>
  <c r="V18" i="36862"/>
  <c r="X18" i="36862"/>
  <c r="V19" i="36862"/>
  <c r="X19" i="36862"/>
  <c r="E20" i="36862"/>
  <c r="F20" i="36862"/>
  <c r="G20" i="36862"/>
  <c r="H20" i="36862"/>
  <c r="I20" i="36862"/>
  <c r="J20" i="36862"/>
  <c r="K20" i="36862"/>
  <c r="L20" i="36862"/>
  <c r="M20" i="36862"/>
  <c r="N20" i="36862"/>
  <c r="O20" i="36862"/>
  <c r="P20" i="36862"/>
  <c r="Q20" i="36862"/>
  <c r="R20" i="36862"/>
  <c r="V25" i="36862"/>
  <c r="X25" i="36862"/>
  <c r="C27" i="36862"/>
  <c r="C30" i="36862" s="1"/>
  <c r="D27" i="36862"/>
  <c r="E27" i="36862"/>
  <c r="F27" i="36862"/>
  <c r="G27" i="36862"/>
  <c r="G30" i="36862" s="1"/>
  <c r="H27" i="36862"/>
  <c r="H30" i="36862" s="1"/>
  <c r="I27" i="36862"/>
  <c r="I30" i="36862" s="1"/>
  <c r="J27" i="36862"/>
  <c r="J30" i="36862" s="1"/>
  <c r="K27" i="36862"/>
  <c r="K30" i="36862" s="1"/>
  <c r="L27" i="36862"/>
  <c r="L30" i="36862" s="1"/>
  <c r="V28" i="36862"/>
  <c r="X28" i="36862"/>
  <c r="V29" i="36862"/>
  <c r="X29" i="36862"/>
  <c r="D30" i="36862"/>
  <c r="E30" i="36862"/>
  <c r="F30" i="36862"/>
  <c r="M30" i="36862"/>
  <c r="N30" i="36862"/>
  <c r="O30" i="36862"/>
  <c r="P30" i="36862"/>
  <c r="Q30" i="36862"/>
  <c r="R30" i="36862"/>
  <c r="S30" i="36862"/>
  <c r="T30" i="36862"/>
  <c r="V33" i="36862"/>
  <c r="X33" i="36862"/>
  <c r="V34" i="36862"/>
  <c r="X34" i="36862"/>
  <c r="V35" i="36862"/>
  <c r="X35" i="36862"/>
  <c r="C36" i="36862"/>
  <c r="D36" i="36862"/>
  <c r="E36" i="36862"/>
  <c r="F36" i="36862"/>
  <c r="G36" i="36862"/>
  <c r="H36" i="36862"/>
  <c r="I36" i="36862"/>
  <c r="J36" i="36862"/>
  <c r="K36" i="36862"/>
  <c r="L36" i="36862"/>
  <c r="M36" i="36862"/>
  <c r="N36" i="36862"/>
  <c r="O36" i="36862"/>
  <c r="P36" i="36862"/>
  <c r="Q36" i="36862"/>
  <c r="R36" i="36862"/>
  <c r="V43" i="36862"/>
  <c r="X43" i="36862" l="1"/>
  <c r="AP110" i="36865"/>
  <c r="AP116" i="36865" s="1"/>
  <c r="R110" i="36865"/>
  <c r="R116" i="36865" s="1"/>
  <c r="AR56" i="36865"/>
  <c r="AR110" i="36865" s="1"/>
  <c r="AE110" i="36865"/>
  <c r="AE116" i="36865" s="1"/>
  <c r="T56" i="36865"/>
  <c r="U56" i="36865"/>
  <c r="AF110" i="36865"/>
  <c r="AF116" i="36865" s="1"/>
  <c r="X110" i="36865"/>
  <c r="X116" i="36865" s="1"/>
  <c r="AI56" i="36865"/>
  <c r="AQ56" i="36865"/>
  <c r="AS56" i="36865"/>
  <c r="AS110" i="36865" s="1"/>
  <c r="AT110" i="36865"/>
  <c r="AT116" i="36865" s="1"/>
  <c r="T110" i="36865"/>
  <c r="T116" i="36865" s="1"/>
  <c r="AG56" i="36865"/>
  <c r="AG110" i="36865" s="1"/>
  <c r="AG116" i="36865" s="1"/>
  <c r="W56" i="36865"/>
  <c r="W110" i="36865" s="1"/>
  <c r="W116" i="36865" s="1"/>
  <c r="X30" i="36862"/>
  <c r="AI110" i="36865"/>
  <c r="AI116" i="36865" s="1"/>
  <c r="V30" i="36862"/>
  <c r="Y110" i="36865"/>
  <c r="Y116" i="36865" s="1"/>
  <c r="V110" i="36865"/>
  <c r="V116" i="36865" s="1"/>
  <c r="AJ56" i="36865"/>
  <c r="AO110" i="36865"/>
  <c r="AO116" i="36865" s="1"/>
  <c r="P71" i="36865"/>
  <c r="AD110" i="36865"/>
  <c r="AD116" i="36865" s="1"/>
  <c r="Q56" i="36865"/>
  <c r="AK56" i="36865"/>
  <c r="AK110" i="36865" s="1"/>
  <c r="AK116" i="36865" s="1"/>
  <c r="AC56" i="36865"/>
  <c r="AC110" i="36865" s="1"/>
  <c r="AC116" i="36865" s="1"/>
  <c r="AA56" i="36865"/>
  <c r="AA110" i="36865" s="1"/>
  <c r="AA116" i="36865" s="1"/>
  <c r="AM56" i="36865"/>
  <c r="AL110" i="36865"/>
  <c r="AL116" i="36865" s="1"/>
  <c r="AN110" i="36865"/>
  <c r="AN116" i="36865" s="1"/>
  <c r="V46" i="36862"/>
  <c r="AM110" i="36865"/>
  <c r="AM116" i="36865" s="1"/>
  <c r="Q110" i="36865"/>
  <c r="Q116" i="36865" s="1"/>
  <c r="AJ110" i="36865"/>
  <c r="AJ116" i="36865" s="1"/>
  <c r="AB56" i="36865"/>
  <c r="AB110" i="36865" s="1"/>
  <c r="AB116" i="36865" s="1"/>
  <c r="AQ110" i="36865"/>
  <c r="AQ116" i="36865" s="1"/>
  <c r="U110" i="36865"/>
  <c r="U116" i="36865" s="1"/>
  <c r="P110" i="36865"/>
  <c r="C20" i="36862"/>
  <c r="AR116" i="36865" l="1"/>
  <c r="P116" i="36865"/>
  <c r="AS116" i="368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Heinrich</author>
  </authors>
  <commentList>
    <comment ref="B13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Confirmation Deal counts</t>
        </r>
      </text>
    </comment>
    <comment ref="B19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Confirmation Deal counts</t>
        </r>
      </text>
    </comment>
    <comment ref="B29" authorId="0" shapeId="0" xr:uid="{00000000-0006-0000-0600-000003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Settlement Deal counts.</t>
        </r>
      </text>
    </comment>
    <comment ref="B35" authorId="0" shapeId="0" xr:uid="{00000000-0006-0000-0600-000004000000}">
      <text>
        <r>
          <rPr>
            <b/>
            <sz val="8"/>
            <color indexed="81"/>
            <rFont val="Tahoma"/>
            <family val="2"/>
          </rPr>
          <t>Brian Heinrich:</t>
        </r>
        <r>
          <rPr>
            <sz val="8"/>
            <color indexed="81"/>
            <rFont val="Tahoma"/>
            <family val="2"/>
          </rPr>
          <t xml:space="preserve">
Based on Settlement Deal counts.</t>
        </r>
      </text>
    </comment>
  </commentList>
</comments>
</file>

<file path=xl/sharedStrings.xml><?xml version="1.0" encoding="utf-8"?>
<sst xmlns="http://schemas.openxmlformats.org/spreadsheetml/2006/main" count="644" uniqueCount="388">
  <si>
    <t>M.MTD</t>
  </si>
  <si>
    <t>TOTAL_HEADCOUNT</t>
  </si>
  <si>
    <t>PLAN2000</t>
  </si>
  <si>
    <t>PLAN99</t>
  </si>
  <si>
    <t>M.YTD</t>
  </si>
  <si>
    <t>ect</t>
  </si>
  <si>
    <t>ENA ENERGY OPERATIONS - 1999 PLAN &amp; PROFORMA HEADCOUNT BY MONTH (CONFIDENTIAL)</t>
  </si>
  <si>
    <t>PLAN</t>
  </si>
  <si>
    <t>RC Number</t>
  </si>
  <si>
    <t>RC Owner</t>
  </si>
  <si>
    <t>RC Name</t>
  </si>
  <si>
    <t>Avg.</t>
  </si>
  <si>
    <t>Avg.Plan</t>
  </si>
  <si>
    <t>GAS LOGISTICS</t>
  </si>
  <si>
    <t>4130063</t>
  </si>
  <si>
    <t>413-0063</t>
  </si>
  <si>
    <t>Superty</t>
  </si>
  <si>
    <t>Logistics</t>
  </si>
  <si>
    <t>4130475</t>
  </si>
  <si>
    <t>413-0475</t>
  </si>
  <si>
    <t>Terry</t>
  </si>
  <si>
    <t>Gas Logistics-SE</t>
  </si>
  <si>
    <t>4130719</t>
  </si>
  <si>
    <t>413-0719</t>
  </si>
  <si>
    <t>Kelly</t>
  </si>
  <si>
    <t>Gas Logistics-NE</t>
  </si>
  <si>
    <t>4130720</t>
  </si>
  <si>
    <t>413-0720</t>
  </si>
  <si>
    <t>Smith</t>
  </si>
  <si>
    <t>Gas Logistics-Central</t>
  </si>
  <si>
    <t>4130721</t>
  </si>
  <si>
    <t>413-0721</t>
  </si>
  <si>
    <t>Gay</t>
  </si>
  <si>
    <t>Gas Logistics-West</t>
  </si>
  <si>
    <t>4131190</t>
  </si>
  <si>
    <t>413-1190</t>
  </si>
  <si>
    <t>Scott</t>
  </si>
  <si>
    <t>GISB - Logistics</t>
  </si>
  <si>
    <t>4131191</t>
  </si>
  <si>
    <t>413-1191</t>
  </si>
  <si>
    <t>Gilbert</t>
  </si>
  <si>
    <t>Sirius-Unify</t>
  </si>
  <si>
    <t>4131870</t>
  </si>
  <si>
    <t>413-1870</t>
  </si>
  <si>
    <t>Brooklyn Union</t>
  </si>
  <si>
    <t>4132667</t>
  </si>
  <si>
    <t>413-2667</t>
  </si>
  <si>
    <t>Project Aruba</t>
  </si>
  <si>
    <t>4130263</t>
  </si>
  <si>
    <t>413-0263</t>
  </si>
  <si>
    <t>Cordes</t>
  </si>
  <si>
    <t>Deal Validation</t>
  </si>
  <si>
    <t>4130463</t>
  </si>
  <si>
    <t>413-0463</t>
  </si>
  <si>
    <t>Sorenson</t>
  </si>
  <si>
    <t>Financial Confirmations</t>
  </si>
  <si>
    <t>4130758</t>
  </si>
  <si>
    <t>413-0758</t>
  </si>
  <si>
    <t>Thomas</t>
  </si>
  <si>
    <t>Client Services - Off Systems</t>
  </si>
  <si>
    <t>4130849</t>
  </si>
  <si>
    <t>413-0849</t>
  </si>
  <si>
    <t>Klein</t>
  </si>
  <si>
    <t>Client Services - Financial Settlements</t>
  </si>
  <si>
    <t>4131839</t>
  </si>
  <si>
    <t>413-1839</t>
  </si>
  <si>
    <t>Harris</t>
  </si>
  <si>
    <t>Fin Gas Support</t>
  </si>
  <si>
    <t>4131840</t>
  </si>
  <si>
    <t>413-1840</t>
  </si>
  <si>
    <t>West Gas Support</t>
  </si>
  <si>
    <t>4131892</t>
  </si>
  <si>
    <t>413-1892</t>
  </si>
  <si>
    <t>Gossett</t>
  </si>
  <si>
    <t>Central Gas Team</t>
  </si>
  <si>
    <t>4131893</t>
  </si>
  <si>
    <t>413-1893</t>
  </si>
  <si>
    <t>Friedman</t>
  </si>
  <si>
    <t>East Gas Team</t>
  </si>
  <si>
    <t>4131943</t>
  </si>
  <si>
    <t>413-1943</t>
  </si>
  <si>
    <t>Hollomon</t>
  </si>
  <si>
    <t>Operational Analysis</t>
  </si>
  <si>
    <t>4132331</t>
  </si>
  <si>
    <t>413-2331</t>
  </si>
  <si>
    <t>Price</t>
  </si>
  <si>
    <t>Gas Operations Mgmt</t>
  </si>
  <si>
    <t>4132631</t>
  </si>
  <si>
    <t>413-2631</t>
  </si>
  <si>
    <t>Harrison</t>
  </si>
  <si>
    <t>Volume Management</t>
  </si>
  <si>
    <t>TOTAL NATURAL GAS</t>
  </si>
  <si>
    <t>0122663</t>
  </si>
  <si>
    <t>012-2663</t>
  </si>
  <si>
    <t>Eiben</t>
  </si>
  <si>
    <t>HPLC Logistics - Unify Project</t>
  </si>
  <si>
    <t>0122664</t>
  </si>
  <si>
    <t>012-2664</t>
  </si>
  <si>
    <t>HPLC - Logistics</t>
  </si>
  <si>
    <t>4130688</t>
  </si>
  <si>
    <t>413-0688</t>
  </si>
  <si>
    <t>Nhan</t>
  </si>
  <si>
    <t>Client Services - On System Settlements</t>
  </si>
  <si>
    <t>4131160</t>
  </si>
  <si>
    <t>413-1160</t>
  </si>
  <si>
    <t>Wynne</t>
  </si>
  <si>
    <t>Volume Control-Mgt</t>
  </si>
  <si>
    <t>4131497</t>
  </si>
  <si>
    <t>413-1497</t>
  </si>
  <si>
    <t>Farmer</t>
  </si>
  <si>
    <t>Gas Logistics-Texas</t>
  </si>
  <si>
    <t>4131638</t>
  </si>
  <si>
    <t>413-1638</t>
  </si>
  <si>
    <t>Herod</t>
  </si>
  <si>
    <t>Texas Gas Team</t>
  </si>
  <si>
    <t>4132632</t>
  </si>
  <si>
    <t>413-2632</t>
  </si>
  <si>
    <t>Texas Operations Management</t>
  </si>
  <si>
    <t>4132675</t>
  </si>
  <si>
    <t>413-2675</t>
  </si>
  <si>
    <t>King</t>
  </si>
  <si>
    <t>Regulatory</t>
  </si>
  <si>
    <t>POWER</t>
  </si>
  <si>
    <t>4130261</t>
  </si>
  <si>
    <t>413-0261</t>
  </si>
  <si>
    <t>Theriot</t>
  </si>
  <si>
    <t>Physical Power Confirm</t>
  </si>
  <si>
    <t>4130834</t>
  </si>
  <si>
    <t>413-0834</t>
  </si>
  <si>
    <t>Reeves</t>
  </si>
  <si>
    <t>Client Services - Power Settlements</t>
  </si>
  <si>
    <t>4131162</t>
  </si>
  <si>
    <t>413-1162</t>
  </si>
  <si>
    <t>Albrecht</t>
  </si>
  <si>
    <t>Power Risk Management - East</t>
  </si>
  <si>
    <t>4131938</t>
  </si>
  <si>
    <t>413-1938</t>
  </si>
  <si>
    <t>Cross</t>
  </si>
  <si>
    <t>Power Risk Management - West</t>
  </si>
  <si>
    <t>4132374</t>
  </si>
  <si>
    <t>413-2374</t>
  </si>
  <si>
    <t>Power Genco</t>
  </si>
  <si>
    <t>TOTAL POWER</t>
  </si>
  <si>
    <t>4131631</t>
  </si>
  <si>
    <t>413-1631</t>
  </si>
  <si>
    <t>Glover</t>
  </si>
  <si>
    <t>Global Financial Products</t>
  </si>
  <si>
    <t>RISK ANALYSIS &amp; CONTROL</t>
  </si>
  <si>
    <t>FINANCIAL</t>
  </si>
  <si>
    <t>4130469</t>
  </si>
  <si>
    <t>413-0469</t>
  </si>
  <si>
    <t>Moscoso</t>
  </si>
  <si>
    <t>Controls &amp; Risks</t>
  </si>
  <si>
    <t>4130470</t>
  </si>
  <si>
    <t>413-0470</t>
  </si>
  <si>
    <t>Shults</t>
  </si>
  <si>
    <t>Risk Mgt Admin</t>
  </si>
  <si>
    <t/>
  </si>
  <si>
    <t>TOTAL RISK ANALYSIS &amp; CONTROL</t>
  </si>
  <si>
    <t>4132182</t>
  </si>
  <si>
    <t>413-2182</t>
  </si>
  <si>
    <t>Hall</t>
  </si>
  <si>
    <t>Merchant Asset Portfolio</t>
  </si>
  <si>
    <t>EMERGING MARKETS</t>
  </si>
  <si>
    <t>4131728</t>
  </si>
  <si>
    <t>413-1728</t>
  </si>
  <si>
    <t>Risk Mmt - Emerging Products</t>
  </si>
  <si>
    <t>4131994</t>
  </si>
  <si>
    <t>413-1994</t>
  </si>
  <si>
    <t xml:space="preserve">Pulp &amp; Paper </t>
  </si>
  <si>
    <t>4132677</t>
  </si>
  <si>
    <t>413-2677</t>
  </si>
  <si>
    <t>Emerging Products - Confirmation</t>
  </si>
  <si>
    <t>4132678</t>
  </si>
  <si>
    <t>413-2678</t>
  </si>
  <si>
    <t>Emerging Products - Settlements</t>
  </si>
  <si>
    <t>GLOBAL DATA GROUP</t>
  </si>
  <si>
    <t>GLOBAL GROUP</t>
  </si>
  <si>
    <t>4130236</t>
  </si>
  <si>
    <t>413-0236</t>
  </si>
  <si>
    <t>Solmonson</t>
  </si>
  <si>
    <t xml:space="preserve">Global Facilities </t>
  </si>
  <si>
    <t>4130450</t>
  </si>
  <si>
    <t>413-0450</t>
  </si>
  <si>
    <t>Global Contracts</t>
  </si>
  <si>
    <t>4131742</t>
  </si>
  <si>
    <t>413-1742</t>
  </si>
  <si>
    <t>Global Counterparty</t>
  </si>
  <si>
    <t>4132372</t>
  </si>
  <si>
    <t>413-2372</t>
  </si>
  <si>
    <t>Global Data Mgmt Group</t>
  </si>
  <si>
    <t>4132659</t>
  </si>
  <si>
    <t>413-2659</t>
  </si>
  <si>
    <t>Hare</t>
  </si>
  <si>
    <t>Global SAP</t>
  </si>
  <si>
    <t>4132718</t>
  </si>
  <si>
    <t>413-2718</t>
  </si>
  <si>
    <t>Global Intelligence Analysis</t>
  </si>
  <si>
    <t>4132723</t>
  </si>
  <si>
    <t>413-2723</t>
  </si>
  <si>
    <t>Global Rate Services</t>
  </si>
  <si>
    <t>TOTAL GLOBAL GROUP</t>
  </si>
  <si>
    <t>STRATEGIC OPERATIONS</t>
  </si>
  <si>
    <t>ECT STRATEGIC INITIATIVES</t>
  </si>
  <si>
    <t>4130094</t>
  </si>
  <si>
    <t>413-0094</t>
  </si>
  <si>
    <t>Gilley</t>
  </si>
  <si>
    <t>Info &amp; Records Mgt</t>
  </si>
  <si>
    <t>4130847</t>
  </si>
  <si>
    <t>413-0847</t>
  </si>
  <si>
    <t>Schwarz</t>
  </si>
  <si>
    <t>Strategic Operations</t>
  </si>
  <si>
    <t>Strategic Initiatives</t>
  </si>
  <si>
    <t>4132655</t>
  </si>
  <si>
    <t>413-2655</t>
  </si>
  <si>
    <t>Transaction Cost Model</t>
  </si>
  <si>
    <t>4132724</t>
  </si>
  <si>
    <t>413-2724</t>
  </si>
  <si>
    <t>Mills</t>
  </si>
  <si>
    <t>Sitara Production Support</t>
  </si>
  <si>
    <t>ENERGY OPERATIONS MGMT</t>
  </si>
  <si>
    <t>4130524</t>
  </si>
  <si>
    <t>413-0524</t>
  </si>
  <si>
    <t>Beck</t>
  </si>
  <si>
    <t>Depreciation</t>
  </si>
  <si>
    <t>4130813</t>
  </si>
  <si>
    <t>413-0813</t>
  </si>
  <si>
    <t>Management</t>
  </si>
  <si>
    <t>TOTAL ENERGY OPERATIONS MGMT</t>
  </si>
  <si>
    <t>ENGY_OPS</t>
  </si>
  <si>
    <t>CAPITAL WORKORDERS</t>
  </si>
  <si>
    <t>4132184</t>
  </si>
  <si>
    <t>413-2184</t>
  </si>
  <si>
    <t>Sitara - WO</t>
  </si>
  <si>
    <t>4132732</t>
  </si>
  <si>
    <t>413-2732</t>
  </si>
  <si>
    <t>Energy Ops Workorder Clearing</t>
  </si>
  <si>
    <t>4132719</t>
  </si>
  <si>
    <t>413-2719</t>
  </si>
  <si>
    <t>Global SAP Data Conversion - WO</t>
  </si>
  <si>
    <t>4132720</t>
  </si>
  <si>
    <t>413-2720</t>
  </si>
  <si>
    <t>Global World Wide - WO</t>
  </si>
  <si>
    <t>4132721</t>
  </si>
  <si>
    <t>413-2721</t>
  </si>
  <si>
    <t>Global Market Data Server - WO</t>
  </si>
  <si>
    <t>4132722</t>
  </si>
  <si>
    <t>413-2722</t>
  </si>
  <si>
    <t>Global Intelligence Analysis - WO</t>
  </si>
  <si>
    <t>4132726</t>
  </si>
  <si>
    <t>413-2726</t>
  </si>
  <si>
    <t>Unify Financial - WO</t>
  </si>
  <si>
    <t>4132727</t>
  </si>
  <si>
    <t>413-2727</t>
  </si>
  <si>
    <t>Unify London - WO</t>
  </si>
  <si>
    <t>4132428</t>
  </si>
  <si>
    <t>413-2728</t>
  </si>
  <si>
    <t>Unify Calgary - WO</t>
  </si>
  <si>
    <t>4132429</t>
  </si>
  <si>
    <t>413-2729</t>
  </si>
  <si>
    <t>Unify Global Products - WO</t>
  </si>
  <si>
    <t>4132730</t>
  </si>
  <si>
    <t>413-2730</t>
  </si>
  <si>
    <t>Energy Ops SAP Implementation - WO</t>
  </si>
  <si>
    <t>4132731</t>
  </si>
  <si>
    <t>413-2731</t>
  </si>
  <si>
    <t>Case Management - WO</t>
  </si>
  <si>
    <t>4132738</t>
  </si>
  <si>
    <t>413-2738</t>
  </si>
  <si>
    <t>DCAF - WO</t>
  </si>
  <si>
    <t>TOTAL CAPITAL WORK ORDERS</t>
  </si>
  <si>
    <t>ONLINE TRADING</t>
  </si>
  <si>
    <t>4132662</t>
  </si>
  <si>
    <t>413-2662</t>
  </si>
  <si>
    <t>Online Trading - Product Controls</t>
  </si>
  <si>
    <t>Online Trading</t>
  </si>
  <si>
    <t>Power Logistics East</t>
  </si>
  <si>
    <t>Power Logistics West</t>
  </si>
  <si>
    <t>Energy Ops - Sirius</t>
  </si>
  <si>
    <t>EMS Denver</t>
  </si>
  <si>
    <t>Transport Rate</t>
  </si>
  <si>
    <t>Bench NGP&amp;L</t>
  </si>
  <si>
    <t>Chicago Gas Team</t>
  </si>
  <si>
    <t>TX Transport and Rate Mgmt</t>
  </si>
  <si>
    <t>Global Contracts - Texas Ops</t>
  </si>
  <si>
    <t>Global Facilities - Texas Ops</t>
  </si>
  <si>
    <t>GDM Outsourcing</t>
  </si>
  <si>
    <t>Strategic Information Management</t>
  </si>
  <si>
    <t>Global Risk Ops - Strategic Value Ops</t>
  </si>
  <si>
    <t>Logistics Management</t>
  </si>
  <si>
    <t>Lamadrid</t>
  </si>
  <si>
    <t>Greif</t>
  </si>
  <si>
    <t>Electronic Commerce</t>
  </si>
  <si>
    <t>Texas Logistics</t>
  </si>
  <si>
    <t>Gas Assets Volume Mgmt</t>
  </si>
  <si>
    <t>Gas Assets Operations Mgmt</t>
  </si>
  <si>
    <t>Regulatory Compliance</t>
  </si>
  <si>
    <t>Texas Trading Support</t>
  </si>
  <si>
    <t>LOGISTICS AND VOLUME MGMT</t>
  </si>
  <si>
    <t>TOTAL LOGISTICS AND VOLUME MGMT</t>
  </si>
  <si>
    <t>Baxter</t>
  </si>
  <si>
    <t xml:space="preserve">Client Services </t>
  </si>
  <si>
    <t>Financial Settlements</t>
  </si>
  <si>
    <t>McLaughlin</t>
  </si>
  <si>
    <t>Giron</t>
  </si>
  <si>
    <t>West Gas Economics</t>
  </si>
  <si>
    <t>Love</t>
  </si>
  <si>
    <t>Keiser</t>
  </si>
  <si>
    <t>Valdes</t>
  </si>
  <si>
    <t>Ratnala</t>
  </si>
  <si>
    <t>Gas Assets Settlements</t>
  </si>
  <si>
    <t>Baumbach</t>
  </si>
  <si>
    <t>Texas Risk Mgmt</t>
  </si>
  <si>
    <t>East Power Volume Mgmt</t>
  </si>
  <si>
    <t>Allen</t>
  </si>
  <si>
    <t>Power Settlements</t>
  </si>
  <si>
    <t>White</t>
  </si>
  <si>
    <t>Abel</t>
  </si>
  <si>
    <t>Apollo</t>
  </si>
  <si>
    <t>Global Services Mgmt</t>
  </si>
  <si>
    <t>Ayala</t>
  </si>
  <si>
    <t>Bryan</t>
  </si>
  <si>
    <t>Scribner</t>
  </si>
  <si>
    <t>Venturatos</t>
  </si>
  <si>
    <t>Snow</t>
  </si>
  <si>
    <t>Operations Pricing Desk</t>
  </si>
  <si>
    <t>Severson</t>
  </si>
  <si>
    <t>EGM</t>
  </si>
  <si>
    <t>EIM</t>
  </si>
  <si>
    <t>Total</t>
  </si>
  <si>
    <t>RISK MANAGEMENT</t>
  </si>
  <si>
    <t>TOTAL RISK MANAGEMENT</t>
  </si>
  <si>
    <t>SETTLEMENTS AND CONFIRMATIONS</t>
  </si>
  <si>
    <t>TOTAL SETTLEMENTS AND CONFIRMATIONS</t>
  </si>
  <si>
    <t>ONLINE TRADING SUPPORT</t>
  </si>
  <si>
    <t>TOTAL ONLINE TRADING SUPPORT</t>
  </si>
  <si>
    <t>Headcount Related to Capital Projects</t>
  </si>
  <si>
    <t>TOTAL STRATEGIC OPERATIONS</t>
  </si>
  <si>
    <t>BUSINESSES MOVED TO EGM &amp; EIM</t>
  </si>
  <si>
    <t>TOTAL BUSINESSES MOVED TO EGM &amp; EIM</t>
  </si>
  <si>
    <t>ENA ENERGY OPERATIONS - DECEMBER 31 PLAN HEADCOUNT BY YEAR (CONFIDENTIAL)</t>
  </si>
  <si>
    <t xml:space="preserve"> Enron Networks - Energy Operations 2001 Plan</t>
  </si>
  <si>
    <t>New Deals</t>
  </si>
  <si>
    <t>Increase</t>
  </si>
  <si>
    <t>% Increase</t>
  </si>
  <si>
    <t>Adj. Plan Headcount</t>
  </si>
  <si>
    <t>Actual Headcount</t>
  </si>
  <si>
    <t xml:space="preserve"> Comparison of Transaction Growth in Active Deals to Headcount Growth</t>
  </si>
  <si>
    <t>Active Deals</t>
  </si>
  <si>
    <t>Adjusted Plan</t>
  </si>
  <si>
    <t>Calgary Plan</t>
  </si>
  <si>
    <t>Emerging Products, excl. Confirms</t>
  </si>
  <si>
    <t>Energy Operations w/o Calgary</t>
  </si>
  <si>
    <t>Actual</t>
  </si>
  <si>
    <t>Calgary Actuals</t>
  </si>
  <si>
    <t>ENRON NORTH AMERICA - ENERGY OPERATIONS</t>
  </si>
  <si>
    <t>TRANSACTION COUNTS AND VOLUMETRIC INFORMATION FOR THE YEAR 2000</t>
  </si>
  <si>
    <t>Feb</t>
  </si>
  <si>
    <t>Mar</t>
  </si>
  <si>
    <t>Apr</t>
  </si>
  <si>
    <t>Natural Gas - Houston</t>
  </si>
  <si>
    <t>Natural Gas - Calgary</t>
  </si>
  <si>
    <t>Natural Gas</t>
  </si>
  <si>
    <t>Power</t>
  </si>
  <si>
    <t>Financial</t>
  </si>
  <si>
    <t>Total New Deals less Calgary</t>
  </si>
  <si>
    <t>Total Active Deals less Calgary</t>
  </si>
  <si>
    <t xml:space="preserve">Total Physical Sales Volumes (in millions) </t>
  </si>
  <si>
    <t>Unit of</t>
  </si>
  <si>
    <t>Measure</t>
  </si>
  <si>
    <t>MMBtu / day</t>
  </si>
  <si>
    <t xml:space="preserve">     Total Natural Gas</t>
  </si>
  <si>
    <t>MwHrs / day</t>
  </si>
  <si>
    <t>MT / day</t>
  </si>
  <si>
    <t>Pulp and Paper</t>
  </si>
  <si>
    <t>(a)  Financial Deals include Gas, Liquids, FX / Int, Weather and Pulp &amp; Paper.</t>
  </si>
  <si>
    <r>
      <t>E</t>
    </r>
    <r>
      <rPr>
        <b/>
        <sz val="18"/>
        <color indexed="8"/>
        <rFont val="Times New Roman"/>
        <family val="1"/>
      </rPr>
      <t xml:space="preserve"> N R O N   </t>
    </r>
    <r>
      <rPr>
        <b/>
        <sz val="22"/>
        <color indexed="8"/>
        <rFont val="Times New Roman"/>
        <family val="1"/>
      </rPr>
      <t xml:space="preserve">W </t>
    </r>
    <r>
      <rPr>
        <b/>
        <sz val="18"/>
        <color indexed="8"/>
        <rFont val="Times New Roman"/>
        <family val="1"/>
      </rPr>
      <t>H O L E S A L E</t>
    </r>
    <r>
      <rPr>
        <b/>
        <sz val="22"/>
        <color indexed="8"/>
        <rFont val="Times New Roman"/>
        <family val="1"/>
      </rPr>
      <t xml:space="preserve">   S </t>
    </r>
    <r>
      <rPr>
        <b/>
        <sz val="18"/>
        <color indexed="8"/>
        <rFont val="Times New Roman"/>
        <family val="1"/>
      </rPr>
      <t>E R V I C E S</t>
    </r>
  </si>
  <si>
    <r>
      <t>New Deals</t>
    </r>
    <r>
      <rPr>
        <b/>
        <u/>
        <vertAlign val="superscript"/>
        <sz val="8"/>
        <rFont val="Times New Roman"/>
        <family val="1"/>
      </rPr>
      <t xml:space="preserve"> </t>
    </r>
    <r>
      <rPr>
        <b/>
        <sz val="11"/>
        <color indexed="17"/>
        <rFont val="Times New Roman"/>
        <family val="1"/>
      </rPr>
      <t>(1)</t>
    </r>
  </si>
  <si>
    <r>
      <t xml:space="preserve">Active Deals </t>
    </r>
    <r>
      <rPr>
        <b/>
        <sz val="11"/>
        <color indexed="17"/>
        <rFont val="Times New Roman"/>
        <family val="1"/>
      </rPr>
      <t>(2)</t>
    </r>
  </si>
  <si>
    <r>
      <t>(1)</t>
    </r>
    <r>
      <rPr>
        <sz val="8"/>
        <color indexed="17"/>
        <rFont val="Times New Roman"/>
        <family val="1"/>
      </rPr>
      <t xml:space="preserve"> </t>
    </r>
    <r>
      <rPr>
        <sz val="8"/>
        <rFont val="Times New Roman"/>
        <family val="1"/>
      </rPr>
      <t>New Deals represent all trades that are initiated during the month, which will result in a confirmation being sent to the counterparty.</t>
    </r>
  </si>
  <si>
    <r>
      <t>(2)</t>
    </r>
    <r>
      <rPr>
        <sz val="8"/>
        <color indexed="17"/>
        <rFont val="Times New Roman"/>
        <family val="1"/>
      </rPr>
      <t xml:space="preserve"> </t>
    </r>
    <r>
      <rPr>
        <sz val="8"/>
        <rFont val="Times New Roman"/>
        <family val="1"/>
      </rPr>
      <t>Active Deals represent all liquidated trades which will result in a settlement (ie. Invoice or payment) during the month.</t>
    </r>
  </si>
  <si>
    <t>Global Online Trading Support</t>
  </si>
  <si>
    <t>Rate Management</t>
  </si>
  <si>
    <t>Total EA Headcount</t>
  </si>
  <si>
    <t>Increase Sep 99 to Mar 01</t>
  </si>
  <si>
    <t>Energy Operations w/o Calgary</t>
    <phoneticPr fontId="18" type="noConversion"/>
  </si>
  <si>
    <t>Energy Operations Headcount  w/o Calgary</t>
    <phoneticPr fontId="0" type="noConversion"/>
  </si>
  <si>
    <t>Active Deals less Calgary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</si>
</sst>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_);[Red]\(#,##0.0\)"/>
    <numFmt numFmtId="166" formatCode="0.0"/>
    <numFmt numFmtId="167" formatCode="_(* #,##0.0_);_(* \(#,##0.0\);_(* &quot;-&quot;??_);_(@_)"/>
    <numFmt numFmtId="168" formatCode="0.00_)"/>
    <numFmt numFmtId="169" formatCode="&quot;$&quot;\ \ \ #,##0.00_);\(&quot;$&quot;\ \ \ #,##0.00\);&quot;$&quot;\ \ \ \ \ \ \ \ \ \ \-"/>
    <numFmt numFmtId="170" formatCode="#,##0.0000_);\(#,##0.0000\);_ \-\ \ "/>
    <numFmt numFmtId="171" formatCode="#,##0.00__\);\(#,##0.00\);__\ \ \-"/>
    <numFmt numFmtId="172" formatCode="#,###_)"/>
  </numFmts>
  <fonts count="3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2"/>
      <color indexed="14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3"/>
      <charset val="134"/>
    </font>
    <font>
      <b/>
      <i/>
      <sz val="16"/>
      <name val="Helv"/>
    </font>
    <font>
      <sz val="8"/>
      <name val="Arial"/>
      <family val="2"/>
    </font>
    <font>
      <sz val="8"/>
      <color indexed="12"/>
      <name val="Arial"/>
      <family val="2"/>
    </font>
    <font>
      <b/>
      <sz val="18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16"/>
      <name val="Times New Roman"/>
      <family val="1"/>
    </font>
    <font>
      <b/>
      <u/>
      <vertAlign val="superscript"/>
      <sz val="8"/>
      <name val="Times New Roman"/>
      <family val="1"/>
    </font>
    <font>
      <b/>
      <sz val="11"/>
      <color indexed="1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8"/>
      <color indexed="17"/>
      <name val="Times New Roman"/>
      <family val="1"/>
    </font>
    <font>
      <sz val="8"/>
      <name val="Times New Roman"/>
      <family val="1"/>
    </font>
    <font>
      <b/>
      <sz val="8"/>
      <color indexed="17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169" fontId="1" fillId="2" borderId="1">
      <alignment horizontal="center" vertical="center"/>
    </xf>
    <xf numFmtId="171" fontId="1" fillId="0" borderId="0" applyFill="0" applyBorder="0" applyAlignment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2" fillId="0" borderId="0">
      <protection locked="0"/>
    </xf>
    <xf numFmtId="170" fontId="1" fillId="0" borderId="0">
      <protection locked="0"/>
    </xf>
    <xf numFmtId="38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" fillId="0" borderId="2" applyNumberFormat="0" applyAlignment="0" applyProtection="0">
      <alignment horizontal="left" vertical="center"/>
    </xf>
    <xf numFmtId="0" fontId="3" fillId="0" borderId="3">
      <alignment horizontal="left" vertical="center"/>
    </xf>
    <xf numFmtId="172" fontId="1" fillId="0" borderId="0">
      <protection locked="0"/>
    </xf>
    <xf numFmtId="172" fontId="1" fillId="0" borderId="0">
      <protection locked="0"/>
    </xf>
    <xf numFmtId="0" fontId="15" fillId="0" borderId="4" applyNumberFormat="0" applyFill="0" applyAlignment="0" applyProtection="0"/>
    <xf numFmtId="10" fontId="13" fillId="4" borderId="5" applyNumberFormat="0" applyBorder="0" applyAlignment="0" applyProtection="0"/>
    <xf numFmtId="37" fontId="16" fillId="0" borderId="0"/>
    <xf numFmtId="168" fontId="17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72" fontId="1" fillId="0" borderId="6">
      <protection locked="0"/>
    </xf>
    <xf numFmtId="37" fontId="13" fillId="5" borderId="0" applyNumberFormat="0" applyBorder="0" applyAlignment="0" applyProtection="0"/>
    <xf numFmtId="37" fontId="18" fillId="0" borderId="0"/>
    <xf numFmtId="37" fontId="18" fillId="3" borderId="0" applyNumberFormat="0" applyBorder="0" applyAlignment="0" applyProtection="0"/>
    <xf numFmtId="3" fontId="19" fillId="0" borderId="4" applyProtection="0"/>
  </cellStyleXfs>
  <cellXfs count="115">
    <xf numFmtId="0" fontId="0" fillId="0" borderId="0" xfId="0"/>
    <xf numFmtId="0" fontId="4" fillId="0" borderId="0" xfId="0" applyFont="1" applyAlignment="1">
      <alignment horizontal="left"/>
    </xf>
    <xf numFmtId="3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 wrapText="1"/>
    </xf>
    <xf numFmtId="17" fontId="7" fillId="0" borderId="5" xfId="0" applyNumberFormat="1" applyFont="1" applyBorder="1" applyAlignment="1">
      <alignment horizontal="center"/>
    </xf>
    <xf numFmtId="0" fontId="4" fillId="0" borderId="0" xfId="0" applyFont="1"/>
    <xf numFmtId="38" fontId="6" fillId="0" borderId="0" xfId="0" applyNumberFormat="1" applyFont="1"/>
    <xf numFmtId="0" fontId="9" fillId="0" borderId="0" xfId="0" quotePrefix="1" applyFont="1" applyAlignment="1">
      <alignment horizontal="left"/>
    </xf>
    <xf numFmtId="167" fontId="6" fillId="0" borderId="0" xfId="3" applyNumberFormat="1" applyFont="1"/>
    <xf numFmtId="164" fontId="6" fillId="0" borderId="0" xfId="0" applyNumberFormat="1" applyFont="1" applyAlignment="1">
      <alignment horizontal="center"/>
    </xf>
    <xf numFmtId="40" fontId="6" fillId="0" borderId="0" xfId="0" applyNumberFormat="1" applyFont="1"/>
    <xf numFmtId="0" fontId="9" fillId="0" borderId="0" xfId="0" applyFont="1" applyAlignment="1">
      <alignment horizontal="left"/>
    </xf>
    <xf numFmtId="166" fontId="9" fillId="0" borderId="0" xfId="0" quotePrefix="1" applyNumberFormat="1" applyFont="1" applyAlignment="1">
      <alignment horizontal="left"/>
    </xf>
    <xf numFmtId="166" fontId="6" fillId="0" borderId="3" xfId="3" applyNumberFormat="1" applyFont="1" applyBorder="1"/>
    <xf numFmtId="40" fontId="6" fillId="0" borderId="3" xfId="0" applyNumberFormat="1" applyFont="1" applyBorder="1"/>
    <xf numFmtId="0" fontId="9" fillId="0" borderId="0" xfId="0" quotePrefix="1" applyFont="1" applyAlignment="1">
      <alignment horizontal="right"/>
    </xf>
    <xf numFmtId="38" fontId="6" fillId="0" borderId="3" xfId="3" applyNumberFormat="1" applyFont="1" applyBorder="1"/>
    <xf numFmtId="0" fontId="6" fillId="0" borderId="0" xfId="0" applyFont="1" applyAlignment="1">
      <alignment horizontal="left"/>
    </xf>
    <xf numFmtId="38" fontId="6" fillId="0" borderId="3" xfId="0" applyNumberFormat="1" applyFont="1" applyBorder="1"/>
    <xf numFmtId="0" fontId="6" fillId="0" borderId="0" xfId="0" quotePrefix="1" applyFont="1" applyAlignment="1">
      <alignment horizontal="right"/>
    </xf>
    <xf numFmtId="167" fontId="6" fillId="0" borderId="7" xfId="3" applyNumberFormat="1" applyFont="1" applyBorder="1"/>
    <xf numFmtId="38" fontId="6" fillId="0" borderId="0" xfId="3" applyNumberFormat="1" applyFont="1"/>
    <xf numFmtId="167" fontId="6" fillId="0" borderId="0" xfId="3" applyNumberFormat="1" applyFont="1" applyBorder="1"/>
    <xf numFmtId="0" fontId="9" fillId="0" borderId="0" xfId="0" quotePrefix="1" applyFont="1" applyAlignment="1">
      <alignment horizontal="center"/>
    </xf>
    <xf numFmtId="0" fontId="4" fillId="0" borderId="0" xfId="0" applyFont="1" applyProtection="1">
      <protection locked="0"/>
    </xf>
    <xf numFmtId="164" fontId="6" fillId="0" borderId="3" xfId="3" applyNumberFormat="1" applyFont="1" applyBorder="1"/>
    <xf numFmtId="2" fontId="4" fillId="0" borderId="0" xfId="0" applyNumberFormat="1" applyFont="1"/>
    <xf numFmtId="2" fontId="4" fillId="0" borderId="6" xfId="0" applyNumberFormat="1" applyFont="1" applyBorder="1"/>
    <xf numFmtId="164" fontId="6" fillId="0" borderId="0" xfId="3" applyNumberFormat="1" applyFont="1"/>
    <xf numFmtId="164" fontId="6" fillId="0" borderId="0" xfId="3" applyNumberFormat="1" applyFont="1" applyAlignment="1"/>
    <xf numFmtId="165" fontId="6" fillId="0" borderId="0" xfId="0" applyNumberFormat="1" applyFont="1"/>
    <xf numFmtId="2" fontId="9" fillId="0" borderId="0" xfId="0" quotePrefix="1" applyNumberFormat="1" applyFont="1" applyAlignment="1">
      <alignment horizontal="left"/>
    </xf>
    <xf numFmtId="2" fontId="6" fillId="0" borderId="3" xfId="3" applyNumberFormat="1" applyFont="1" applyBorder="1"/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2" fontId="4" fillId="0" borderId="0" xfId="0" applyNumberFormat="1" applyFont="1" applyAlignment="1">
      <alignment horizontal="right"/>
    </xf>
    <xf numFmtId="17" fontId="6" fillId="0" borderId="0" xfId="0" applyNumberFormat="1" applyFont="1"/>
    <xf numFmtId="0" fontId="8" fillId="0" borderId="0" xfId="0" applyFont="1"/>
    <xf numFmtId="0" fontId="6" fillId="0" borderId="0" xfId="0" quotePrefix="1" applyFont="1"/>
    <xf numFmtId="166" fontId="6" fillId="0" borderId="0" xfId="0" applyNumberFormat="1" applyFont="1"/>
    <xf numFmtId="2" fontId="6" fillId="0" borderId="0" xfId="0" quotePrefix="1" applyNumberFormat="1" applyFont="1"/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quotePrefix="1" applyNumberFormat="1" applyFont="1"/>
    <xf numFmtId="164" fontId="9" fillId="0" borderId="0" xfId="0" quotePrefix="1" applyNumberFormat="1" applyFont="1" applyAlignment="1">
      <alignment horizontal="left"/>
    </xf>
    <xf numFmtId="164" fontId="9" fillId="0" borderId="0" xfId="0" quotePrefix="1" applyNumberFormat="1" applyFont="1" applyAlignment="1">
      <alignment horizontal="right"/>
    </xf>
    <xf numFmtId="164" fontId="6" fillId="0" borderId="3" xfId="0" applyNumberFormat="1" applyFont="1" applyBorder="1"/>
    <xf numFmtId="164" fontId="4" fillId="0" borderId="3" xfId="0" applyNumberFormat="1" applyFont="1" applyBorder="1"/>
    <xf numFmtId="164" fontId="4" fillId="0" borderId="0" xfId="0" applyNumberFormat="1" applyFont="1"/>
    <xf numFmtId="164" fontId="4" fillId="0" borderId="0" xfId="0" applyNumberFormat="1" applyFont="1" applyProtection="1">
      <protection locked="0"/>
    </xf>
    <xf numFmtId="164" fontId="6" fillId="0" borderId="0" xfId="0" quotePrefix="1" applyNumberFormat="1" applyFont="1" applyAlignment="1">
      <alignment horizontal="right"/>
    </xf>
    <xf numFmtId="164" fontId="4" fillId="0" borderId="6" xfId="0" applyNumberFormat="1" applyFont="1" applyBorder="1"/>
    <xf numFmtId="0" fontId="21" fillId="0" borderId="0" xfId="17" applyFont="1"/>
    <xf numFmtId="0" fontId="11" fillId="0" borderId="0" xfId="17"/>
    <xf numFmtId="0" fontId="22" fillId="0" borderId="0" xfId="17" applyFont="1"/>
    <xf numFmtId="0" fontId="5" fillId="0" borderId="0" xfId="17" applyFont="1"/>
    <xf numFmtId="17" fontId="11" fillId="0" borderId="7" xfId="4" applyNumberFormat="1" applyFont="1" applyBorder="1" applyAlignment="1">
      <alignment horizontal="center" wrapText="1"/>
    </xf>
    <xf numFmtId="17" fontId="11" fillId="0" borderId="0" xfId="4" applyNumberFormat="1" applyFont="1" applyBorder="1" applyAlignment="1">
      <alignment horizontal="center" wrapText="1"/>
    </xf>
    <xf numFmtId="38" fontId="11" fillId="0" borderId="0" xfId="4" applyNumberFormat="1" applyFont="1"/>
    <xf numFmtId="38" fontId="11" fillId="0" borderId="0" xfId="4" applyNumberFormat="1" applyFont="1" applyBorder="1"/>
    <xf numFmtId="9" fontId="11" fillId="0" borderId="0" xfId="4" applyNumberFormat="1" applyFont="1"/>
    <xf numFmtId="38" fontId="11" fillId="0" borderId="6" xfId="4" applyNumberFormat="1" applyFont="1" applyBorder="1"/>
    <xf numFmtId="9" fontId="11" fillId="0" borderId="6" xfId="4" applyNumberFormat="1" applyFont="1" applyBorder="1"/>
    <xf numFmtId="0" fontId="11" fillId="0" borderId="0" xfId="17" applyAlignment="1">
      <alignment horizontal="center"/>
    </xf>
    <xf numFmtId="38" fontId="11" fillId="0" borderId="0" xfId="4" applyNumberFormat="1" applyFont="1" applyAlignment="1">
      <alignment horizontal="center"/>
    </xf>
    <xf numFmtId="38" fontId="11" fillId="0" borderId="0" xfId="4" applyNumberFormat="1" applyFont="1" applyBorder="1" applyAlignment="1">
      <alignment horizontal="center"/>
    </xf>
    <xf numFmtId="0" fontId="11" fillId="0" borderId="0" xfId="17" applyAlignment="1">
      <alignment horizontal="center" wrapText="1"/>
    </xf>
    <xf numFmtId="17" fontId="2" fillId="0" borderId="0" xfId="18" applyNumberFormat="1" applyFont="1"/>
    <xf numFmtId="44" fontId="11" fillId="0" borderId="0" xfId="4" applyFont="1"/>
    <xf numFmtId="0" fontId="10" fillId="0" borderId="0" xfId="17" applyFont="1" applyAlignment="1">
      <alignment horizontal="left"/>
    </xf>
    <xf numFmtId="0" fontId="25" fillId="0" borderId="0" xfId="17" applyFont="1" applyAlignment="1">
      <alignment horizontal="center"/>
    </xf>
    <xf numFmtId="17" fontId="26" fillId="0" borderId="0" xfId="4" quotePrefix="1" applyNumberFormat="1" applyFont="1" applyAlignment="1">
      <alignment horizontal="center"/>
    </xf>
    <xf numFmtId="44" fontId="11" fillId="0" borderId="0" xfId="4" applyFont="1" applyBorder="1" applyAlignment="1">
      <alignment horizontal="center" wrapText="1"/>
    </xf>
    <xf numFmtId="44" fontId="11" fillId="0" borderId="7" xfId="4" applyFont="1" applyBorder="1" applyAlignment="1">
      <alignment horizontal="center" wrapText="1"/>
    </xf>
    <xf numFmtId="44" fontId="11" fillId="0" borderId="0" xfId="4" applyFont="1" applyBorder="1"/>
    <xf numFmtId="164" fontId="11" fillId="0" borderId="0" xfId="3" applyNumberFormat="1" applyFont="1"/>
    <xf numFmtId="164" fontId="11" fillId="0" borderId="0" xfId="3" applyNumberFormat="1" applyFont="1" applyBorder="1"/>
    <xf numFmtId="9" fontId="11" fillId="0" borderId="0" xfId="19" applyFont="1"/>
    <xf numFmtId="164" fontId="11" fillId="0" borderId="7" xfId="3" applyNumberFormat="1" applyFont="1" applyBorder="1"/>
    <xf numFmtId="0" fontId="11" fillId="0" borderId="0" xfId="17" applyAlignment="1">
      <alignment horizontal="right"/>
    </xf>
    <xf numFmtId="164" fontId="11" fillId="0" borderId="6" xfId="3" applyNumberFormat="1" applyFont="1" applyBorder="1"/>
    <xf numFmtId="41" fontId="11" fillId="0" borderId="6" xfId="3" applyNumberFormat="1" applyFont="1" applyBorder="1"/>
    <xf numFmtId="9" fontId="11" fillId="0" borderId="6" xfId="19" applyFont="1" applyBorder="1"/>
    <xf numFmtId="164" fontId="11" fillId="0" borderId="0" xfId="17" applyNumberFormat="1"/>
    <xf numFmtId="164" fontId="5" fillId="0" borderId="6" xfId="17" applyNumberFormat="1" applyFont="1" applyBorder="1"/>
    <xf numFmtId="0" fontId="11" fillId="0" borderId="7" xfId="17" applyBorder="1" applyAlignment="1">
      <alignment horizontal="center"/>
    </xf>
    <xf numFmtId="167" fontId="11" fillId="0" borderId="0" xfId="3" applyNumberFormat="1" applyFont="1"/>
    <xf numFmtId="0" fontId="11" fillId="0" borderId="0" xfId="17" applyAlignment="1">
      <alignment horizontal="left"/>
    </xf>
    <xf numFmtId="167" fontId="11" fillId="0" borderId="3" xfId="3" applyNumberFormat="1" applyFont="1" applyBorder="1"/>
    <xf numFmtId="0" fontId="29" fillId="0" borderId="0" xfId="17" applyFont="1"/>
    <xf numFmtId="0" fontId="28" fillId="0" borderId="0" xfId="17" applyFont="1"/>
    <xf numFmtId="17" fontId="4" fillId="0" borderId="8" xfId="0" applyNumberFormat="1" applyFont="1" applyBorder="1" applyAlignment="1">
      <alignment horizontal="center"/>
    </xf>
    <xf numFmtId="17" fontId="4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Border="1" applyAlignment="1">
      <alignment horizontal="center" wrapText="1"/>
    </xf>
    <xf numFmtId="17" fontId="4" fillId="0" borderId="9" xfId="0" applyNumberFormat="1" applyFont="1" applyBorder="1" applyAlignment="1">
      <alignment horizontal="center"/>
    </xf>
    <xf numFmtId="164" fontId="4" fillId="0" borderId="0" xfId="3" applyNumberFormat="1" applyFont="1"/>
    <xf numFmtId="164" fontId="32" fillId="0" borderId="0" xfId="0" quotePrefix="1" applyNumberFormat="1" applyFont="1" applyAlignment="1">
      <alignment horizontal="right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17" applyFont="1" applyAlignment="1">
      <alignment horizontal="center"/>
    </xf>
    <xf numFmtId="38" fontId="4" fillId="0" borderId="10" xfId="0" applyNumberFormat="1" applyFont="1" applyBorder="1" applyAlignment="1">
      <alignment horizontal="center" vertical="top" wrapText="1"/>
    </xf>
    <xf numFmtId="38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7" fontId="26" fillId="0" borderId="0" xfId="4" applyNumberFormat="1" applyFont="1" applyAlignment="1">
      <alignment horizontal="center"/>
    </xf>
    <xf numFmtId="17" fontId="26" fillId="0" borderId="0" xfId="4" quotePrefix="1" applyNumberFormat="1" applyFont="1" applyAlignment="1">
      <alignment horizontal="center"/>
    </xf>
  </cellXfs>
  <cellStyles count="26">
    <cellStyle name="Actual Date" xfId="1" xr:uid="{00000000-0005-0000-0000-000000000000}"/>
    <cellStyle name="Calc Currency (0)" xfId="2" xr:uid="{00000000-0005-0000-0000-000001000000}"/>
    <cellStyle name="Comma" xfId="3" builtinId="3"/>
    <cellStyle name="Currency" xfId="4" builtinId="4"/>
    <cellStyle name="Date" xfId="5" xr:uid="{00000000-0005-0000-0000-000004000000}"/>
    <cellStyle name="Fixed" xfId="6" xr:uid="{00000000-0005-0000-0000-000005000000}"/>
    <cellStyle name="Grey" xfId="7" xr:uid="{00000000-0005-0000-0000-000006000000}"/>
    <cellStyle name="HEADER" xfId="8" xr:uid="{00000000-0005-0000-0000-000007000000}"/>
    <cellStyle name="Header1" xfId="9" xr:uid="{00000000-0005-0000-0000-000008000000}"/>
    <cellStyle name="Header2" xfId="10" xr:uid="{00000000-0005-0000-0000-000009000000}"/>
    <cellStyle name="Heading1" xfId="11" xr:uid="{00000000-0005-0000-0000-00000A000000}"/>
    <cellStyle name="Heading2" xfId="12" xr:uid="{00000000-0005-0000-0000-00000B000000}"/>
    <cellStyle name="HIGHLIGHT" xfId="13" xr:uid="{00000000-0005-0000-0000-00000C000000}"/>
    <cellStyle name="Input [yellow]" xfId="14" xr:uid="{00000000-0005-0000-0000-00000D000000}"/>
    <cellStyle name="no dec" xfId="15" xr:uid="{00000000-0005-0000-0000-00000E000000}"/>
    <cellStyle name="Normal" xfId="0" builtinId="0"/>
    <cellStyle name="Normal - Style1" xfId="16" xr:uid="{00000000-0005-0000-0000-000010000000}"/>
    <cellStyle name="Normal_Budget Presentation for Sally - updated 2-26-01" xfId="17" xr:uid="{00000000-0005-0000-0000-000011000000}"/>
    <cellStyle name="Normal_Monthly Headcount Comparison - Budget vs Actual" xfId="18" xr:uid="{00000000-0005-0000-0000-000012000000}"/>
    <cellStyle name="Percent" xfId="19" builtinId="5"/>
    <cellStyle name="Percent [2]" xfId="20" xr:uid="{00000000-0005-0000-0000-000014000000}"/>
    <cellStyle name="Total" xfId="21" builtinId="25" customBuiltin="1"/>
    <cellStyle name="Unprot" xfId="22" xr:uid="{00000000-0005-0000-0000-000016000000}"/>
    <cellStyle name="Unprot$" xfId="23" xr:uid="{00000000-0005-0000-0000-000017000000}"/>
    <cellStyle name="Unprot_CurrencySKorea" xfId="24" xr:uid="{00000000-0005-0000-0000-000018000000}"/>
    <cellStyle name="Unprotect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4E-4D11-9274-2CAB4605EB89}"/>
              </c:ext>
            </c:extLst>
          </c:dPt>
          <c:val>
            <c:numRef>
              <c:f>('Transaction Growth (2)'!#REF!,'Transaction Growth (2)'!#REF!,'Transaction Growth (2)'!#REF!,'Transaction Growth (2)'!#REF!)</c:f>
              <c:numCache>
                <c:formatCode>_("$"* #,##0.00_);_("$"* \(#,##0.00\);_("$"* "-"??_);_(@_)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'Transaction Growth (2)'!#REF!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('Transaction Growth (2)'!#REF!,'Transaction Growth (2)'!#REF!,'Transaction Growth (2)'!#REF!,'Transaction Growth (2)'!#REF!)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C4E-4D11-9274-2CAB4605E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133350</xdr:colOff>
      <xdr:row>2</xdr:row>
      <xdr:rowOff>0</xdr:rowOff>
    </xdr:from>
    <xdr:to>
      <xdr:col>33</xdr:col>
      <xdr:colOff>428625</xdr:colOff>
      <xdr:row>2</xdr:row>
      <xdr:rowOff>0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00000000-0008-0000-06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Fin_Ops\Finrpt\1998\TEAMRPTG\ALLOC\INTERCO\Ic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l"/>
      <sheetName val="Entry"/>
      <sheetName val="ICOct"/>
      <sheetName val="Correction"/>
    </sheetNames>
    <sheetDataSet>
      <sheetData sheetId="0"/>
      <sheetData sheetId="1" refreshError="1">
        <row r="6">
          <cell r="C6">
            <v>413</v>
          </cell>
          <cell r="E6">
            <v>36099</v>
          </cell>
          <cell r="J6" t="str">
            <v>413-025-11</v>
          </cell>
        </row>
        <row r="12">
          <cell r="C12">
            <v>-449053</v>
          </cell>
          <cell r="E12">
            <v>9230</v>
          </cell>
          <cell r="F12">
            <v>999</v>
          </cell>
          <cell r="G12" t="str">
            <v>860</v>
          </cell>
          <cell r="H12" t="str">
            <v>1807</v>
          </cell>
        </row>
        <row r="13">
          <cell r="F13" t="str">
            <v>AA Cost Alloc 10/98</v>
          </cell>
        </row>
        <row r="15">
          <cell r="C15">
            <v>56777</v>
          </cell>
          <cell r="E15">
            <v>1460</v>
          </cell>
          <cell r="G15" t="str">
            <v>969</v>
          </cell>
          <cell r="H15" t="str">
            <v>0000</v>
          </cell>
          <cell r="I15">
            <v>9</v>
          </cell>
        </row>
        <row r="16">
          <cell r="F16" t="str">
            <v>AA Cost Alloc 10/98</v>
          </cell>
        </row>
        <row r="18">
          <cell r="C18">
            <v>2581</v>
          </cell>
          <cell r="E18">
            <v>1460</v>
          </cell>
          <cell r="G18" t="str">
            <v>912</v>
          </cell>
          <cell r="H18" t="str">
            <v>0000</v>
          </cell>
          <cell r="I18">
            <v>9</v>
          </cell>
        </row>
        <row r="19">
          <cell r="F19" t="str">
            <v>AA Cost Alloc 10/98</v>
          </cell>
        </row>
        <row r="21">
          <cell r="C21">
            <v>183234</v>
          </cell>
          <cell r="E21">
            <v>1460</v>
          </cell>
          <cell r="G21" t="str">
            <v>963</v>
          </cell>
          <cell r="H21" t="str">
            <v>0000</v>
          </cell>
          <cell r="I21">
            <v>9</v>
          </cell>
        </row>
        <row r="22">
          <cell r="F22" t="str">
            <v>AA Cost Alloc 10/98</v>
          </cell>
        </row>
        <row r="24">
          <cell r="C24">
            <v>36131</v>
          </cell>
          <cell r="E24">
            <v>1460</v>
          </cell>
          <cell r="G24" t="str">
            <v>011</v>
          </cell>
          <cell r="H24" t="str">
            <v>0000</v>
          </cell>
          <cell r="I24">
            <v>9</v>
          </cell>
        </row>
        <row r="25">
          <cell r="F25" t="str">
            <v>AA Cost Alloc 10/98</v>
          </cell>
        </row>
        <row r="27">
          <cell r="C27">
            <v>95488</v>
          </cell>
          <cell r="D27" t="str">
            <v>985</v>
          </cell>
          <cell r="E27">
            <v>9230</v>
          </cell>
          <cell r="F27">
            <v>999</v>
          </cell>
          <cell r="G27" t="str">
            <v>904</v>
          </cell>
          <cell r="H27" t="str">
            <v>1422</v>
          </cell>
        </row>
        <row r="28">
          <cell r="F28" t="str">
            <v>AA Cost Alloc 10/98</v>
          </cell>
        </row>
        <row r="30">
          <cell r="C30">
            <v>56777</v>
          </cell>
          <cell r="E30">
            <v>1460</v>
          </cell>
          <cell r="G30" t="str">
            <v>34V</v>
          </cell>
          <cell r="H30" t="str">
            <v>0000</v>
          </cell>
          <cell r="I30">
            <v>9</v>
          </cell>
        </row>
        <row r="31">
          <cell r="F31" t="str">
            <v>AA Cost Alloc 10/98</v>
          </cell>
        </row>
        <row r="33">
          <cell r="C33">
            <v>7742</v>
          </cell>
          <cell r="E33">
            <v>1460</v>
          </cell>
          <cell r="F33">
            <v>999</v>
          </cell>
          <cell r="G33" t="str">
            <v>426</v>
          </cell>
          <cell r="H33" t="str">
            <v>0000</v>
          </cell>
          <cell r="I33">
            <v>9</v>
          </cell>
        </row>
        <row r="34">
          <cell r="F34" t="str">
            <v>AA Cost Alloc 10/98</v>
          </cell>
        </row>
        <row r="36">
          <cell r="C36">
            <v>2581</v>
          </cell>
          <cell r="E36">
            <v>1460</v>
          </cell>
          <cell r="G36" t="str">
            <v>359</v>
          </cell>
          <cell r="H36" t="str">
            <v>0000</v>
          </cell>
          <cell r="I36">
            <v>9</v>
          </cell>
        </row>
        <row r="37">
          <cell r="F37" t="str">
            <v>AA Cost Alloc 10/98</v>
          </cell>
        </row>
        <row r="39">
          <cell r="C39">
            <v>7742</v>
          </cell>
          <cell r="E39">
            <v>1460</v>
          </cell>
          <cell r="G39" t="str">
            <v>963</v>
          </cell>
          <cell r="H39" t="str">
            <v>0000</v>
          </cell>
          <cell r="I39">
            <v>9</v>
          </cell>
        </row>
        <row r="40">
          <cell r="F40" t="str">
            <v>AA Cost Alloc 10/98</v>
          </cell>
        </row>
        <row r="45">
          <cell r="D45" t="str">
            <v>To record the Intercompany Billings for the month of October  (Sept Allocations).</v>
          </cell>
        </row>
        <row r="60">
          <cell r="C60">
            <v>-92308</v>
          </cell>
          <cell r="E60">
            <v>9230</v>
          </cell>
          <cell r="F60">
            <v>999</v>
          </cell>
          <cell r="G60" t="str">
            <v>860</v>
          </cell>
          <cell r="H60" t="str">
            <v>1805</v>
          </cell>
          <cell r="I60">
            <v>9</v>
          </cell>
        </row>
        <row r="61">
          <cell r="F61" t="str">
            <v>Energy Ops Alloc 10/98</v>
          </cell>
        </row>
        <row r="63">
          <cell r="C63">
            <v>36848</v>
          </cell>
          <cell r="E63">
            <v>1460</v>
          </cell>
          <cell r="F63">
            <v>999</v>
          </cell>
          <cell r="G63" t="str">
            <v>969</v>
          </cell>
          <cell r="H63" t="str">
            <v>0000</v>
          </cell>
          <cell r="I63">
            <v>9</v>
          </cell>
        </row>
        <row r="64">
          <cell r="F64" t="str">
            <v>Energy Ops Alloc 10/98</v>
          </cell>
        </row>
        <row r="66">
          <cell r="C66">
            <v>17613</v>
          </cell>
          <cell r="E66">
            <v>1460</v>
          </cell>
          <cell r="G66" t="str">
            <v>912</v>
          </cell>
          <cell r="H66" t="str">
            <v>0000</v>
          </cell>
          <cell r="I66">
            <v>9</v>
          </cell>
        </row>
        <row r="67">
          <cell r="F67" t="str">
            <v>Energy Ops Alloc 10/98</v>
          </cell>
        </row>
        <row r="69">
          <cell r="C69">
            <v>1123</v>
          </cell>
          <cell r="E69">
            <v>1460</v>
          </cell>
          <cell r="G69" t="str">
            <v>963</v>
          </cell>
          <cell r="H69" t="str">
            <v>0000</v>
          </cell>
          <cell r="I69">
            <v>9</v>
          </cell>
        </row>
        <row r="70">
          <cell r="F70" t="str">
            <v>Energy Ops Alloc 10/98</v>
          </cell>
        </row>
        <row r="72">
          <cell r="C72">
            <v>36724</v>
          </cell>
          <cell r="E72">
            <v>1460</v>
          </cell>
          <cell r="G72" t="str">
            <v>460</v>
          </cell>
          <cell r="H72" t="str">
            <v>0000</v>
          </cell>
          <cell r="I72">
            <v>9</v>
          </cell>
        </row>
        <row r="73">
          <cell r="F73" t="str">
            <v>Energy Ops Alloc 10/98</v>
          </cell>
        </row>
        <row r="75">
          <cell r="C75">
            <v>-225353</v>
          </cell>
          <cell r="E75">
            <v>9230</v>
          </cell>
          <cell r="F75">
            <v>999</v>
          </cell>
          <cell r="G75" t="str">
            <v>860</v>
          </cell>
          <cell r="H75" t="str">
            <v>1925</v>
          </cell>
          <cell r="I75">
            <v>9</v>
          </cell>
        </row>
        <row r="76">
          <cell r="F76" t="str">
            <v>Human Resources Alloc 10/98</v>
          </cell>
        </row>
        <row r="78">
          <cell r="C78">
            <v>121525</v>
          </cell>
          <cell r="E78">
            <v>1460</v>
          </cell>
          <cell r="G78" t="str">
            <v>912</v>
          </cell>
          <cell r="H78" t="str">
            <v>0000</v>
          </cell>
          <cell r="I78">
            <v>9</v>
          </cell>
        </row>
        <row r="79">
          <cell r="F79" t="str">
            <v>Human Resources Alloc 10/98</v>
          </cell>
        </row>
        <row r="81">
          <cell r="C81">
            <v>103828</v>
          </cell>
          <cell r="E81">
            <v>1460</v>
          </cell>
          <cell r="G81" t="str">
            <v>912</v>
          </cell>
          <cell r="H81" t="str">
            <v>0000</v>
          </cell>
          <cell r="I81">
            <v>9</v>
          </cell>
        </row>
        <row r="82">
          <cell r="F82" t="str">
            <v>Human Resources Alloc 10/98</v>
          </cell>
        </row>
        <row r="84">
          <cell r="C84">
            <v>-313507</v>
          </cell>
          <cell r="E84">
            <v>9230</v>
          </cell>
          <cell r="F84">
            <v>999</v>
          </cell>
          <cell r="G84" t="str">
            <v>860</v>
          </cell>
          <cell r="H84" t="str">
            <v>1898</v>
          </cell>
        </row>
        <row r="85">
          <cell r="F85" t="str">
            <v>Legal Alloc 10/98</v>
          </cell>
        </row>
        <row r="87">
          <cell r="C87">
            <v>144395</v>
          </cell>
          <cell r="E87">
            <v>1460</v>
          </cell>
          <cell r="G87" t="str">
            <v>969</v>
          </cell>
          <cell r="H87" t="str">
            <v>0000</v>
          </cell>
          <cell r="I87">
            <v>9</v>
          </cell>
        </row>
        <row r="88">
          <cell r="F88" t="str">
            <v>Legal Alloc 10/98</v>
          </cell>
        </row>
        <row r="93">
          <cell r="D93" t="str">
            <v>To record the Intercompany Billings for the month of October  (Sept Allocations).</v>
          </cell>
        </row>
        <row r="108">
          <cell r="C108">
            <v>29939</v>
          </cell>
          <cell r="E108">
            <v>1460</v>
          </cell>
          <cell r="G108" t="str">
            <v>912</v>
          </cell>
          <cell r="H108" t="str">
            <v>0000</v>
          </cell>
          <cell r="I108">
            <v>9</v>
          </cell>
        </row>
        <row r="109">
          <cell r="F109" t="str">
            <v>Legal Alloc 10/98</v>
          </cell>
        </row>
        <row r="111">
          <cell r="C111">
            <v>60888</v>
          </cell>
          <cell r="E111">
            <v>1460</v>
          </cell>
          <cell r="F111">
            <v>999</v>
          </cell>
          <cell r="G111" t="str">
            <v>963</v>
          </cell>
          <cell r="H111" t="str">
            <v>0000</v>
          </cell>
          <cell r="I111">
            <v>9</v>
          </cell>
        </row>
        <row r="112">
          <cell r="F112" t="str">
            <v>Legal Alloc 10/98</v>
          </cell>
        </row>
        <row r="114">
          <cell r="C114">
            <v>72072</v>
          </cell>
          <cell r="E114">
            <v>1460</v>
          </cell>
          <cell r="G114" t="str">
            <v>912</v>
          </cell>
          <cell r="H114" t="str">
            <v>0000</v>
          </cell>
          <cell r="I114">
            <v>9</v>
          </cell>
        </row>
        <row r="115">
          <cell r="F115" t="str">
            <v>Legal Alloc 10/98</v>
          </cell>
        </row>
        <row r="117">
          <cell r="C117">
            <v>4971</v>
          </cell>
          <cell r="E117">
            <v>1460</v>
          </cell>
          <cell r="G117" t="str">
            <v>912</v>
          </cell>
          <cell r="H117" t="str">
            <v>0000</v>
          </cell>
          <cell r="I117">
            <v>9</v>
          </cell>
        </row>
        <row r="118">
          <cell r="F118" t="str">
            <v>Legal Alloc 10/98</v>
          </cell>
        </row>
        <row r="120">
          <cell r="C120">
            <v>1242</v>
          </cell>
          <cell r="E120">
            <v>1460</v>
          </cell>
          <cell r="G120" t="str">
            <v>912</v>
          </cell>
          <cell r="H120" t="str">
            <v>0000</v>
          </cell>
          <cell r="I120">
            <v>9</v>
          </cell>
        </row>
        <row r="121">
          <cell r="F121" t="str">
            <v>Legal Alloc 10/98</v>
          </cell>
        </row>
        <row r="123">
          <cell r="C123">
            <v>-118891</v>
          </cell>
          <cell r="D123" t="str">
            <v>985</v>
          </cell>
          <cell r="E123">
            <v>9230</v>
          </cell>
          <cell r="F123">
            <v>999</v>
          </cell>
          <cell r="G123" t="str">
            <v>860</v>
          </cell>
          <cell r="H123" t="str">
            <v>1900</v>
          </cell>
        </row>
        <row r="124">
          <cell r="F124" t="str">
            <v>Structuring Alloc 10/98</v>
          </cell>
        </row>
        <row r="126">
          <cell r="C126">
            <v>118891</v>
          </cell>
          <cell r="E126">
            <v>1460</v>
          </cell>
          <cell r="F126">
            <v>999</v>
          </cell>
          <cell r="G126" t="str">
            <v>963</v>
          </cell>
          <cell r="H126" t="str">
            <v>0000</v>
          </cell>
          <cell r="I126">
            <v>9</v>
          </cell>
        </row>
        <row r="127">
          <cell r="F127" t="str">
            <v>Structuring Alloc 10/98</v>
          </cell>
        </row>
        <row r="129">
          <cell r="C129">
            <v>-152555</v>
          </cell>
          <cell r="E129">
            <v>9230</v>
          </cell>
          <cell r="F129">
            <v>999</v>
          </cell>
          <cell r="G129" t="str">
            <v>860</v>
          </cell>
          <cell r="H129" t="str">
            <v>1901</v>
          </cell>
          <cell r="I129">
            <v>9</v>
          </cell>
        </row>
        <row r="130">
          <cell r="F130" t="str">
            <v>Tax Support Alloc  10/98</v>
          </cell>
        </row>
        <row r="132">
          <cell r="C132">
            <v>36855</v>
          </cell>
          <cell r="E132">
            <v>1460</v>
          </cell>
          <cell r="G132" t="str">
            <v>969</v>
          </cell>
          <cell r="H132" t="str">
            <v>0000</v>
          </cell>
          <cell r="I132">
            <v>9</v>
          </cell>
        </row>
        <row r="133">
          <cell r="F133" t="str">
            <v>Tax Support Alloc 10/98</v>
          </cell>
        </row>
        <row r="135">
          <cell r="C135">
            <v>86731</v>
          </cell>
          <cell r="E135">
            <v>1460</v>
          </cell>
          <cell r="G135" t="str">
            <v>912</v>
          </cell>
          <cell r="H135" t="str">
            <v>0000</v>
          </cell>
          <cell r="I135">
            <v>9</v>
          </cell>
        </row>
        <row r="136">
          <cell r="F136" t="str">
            <v>Tax Support Alloc  10/98</v>
          </cell>
        </row>
        <row r="141">
          <cell r="D141" t="str">
            <v>To record the Intercompany Billings for the month of October  (Sept Allocations).</v>
          </cell>
        </row>
        <row r="156">
          <cell r="C156">
            <v>6856</v>
          </cell>
          <cell r="E156">
            <v>1460</v>
          </cell>
          <cell r="G156" t="str">
            <v>963</v>
          </cell>
          <cell r="H156" t="str">
            <v>0000</v>
          </cell>
          <cell r="I156">
            <v>9</v>
          </cell>
        </row>
        <row r="157">
          <cell r="F157" t="str">
            <v>Tax Support Alloc  10/98</v>
          </cell>
        </row>
        <row r="159">
          <cell r="C159">
            <v>22113</v>
          </cell>
          <cell r="D159" t="str">
            <v>985</v>
          </cell>
          <cell r="E159">
            <v>9230</v>
          </cell>
          <cell r="F159">
            <v>999</v>
          </cell>
          <cell r="G159" t="str">
            <v>904</v>
          </cell>
          <cell r="H159" t="str">
            <v>1422</v>
          </cell>
        </row>
        <row r="160">
          <cell r="F160" t="str">
            <v>Tax Support Alloc 10/98</v>
          </cell>
        </row>
        <row r="162">
          <cell r="C162">
            <v>-675042</v>
          </cell>
          <cell r="E162">
            <v>9230</v>
          </cell>
          <cell r="F162">
            <v>999</v>
          </cell>
          <cell r="G162" t="str">
            <v>860</v>
          </cell>
          <cell r="H162" t="str">
            <v>1806</v>
          </cell>
        </row>
        <row r="163">
          <cell r="F163" t="str">
            <v>IT Alloc 10/98</v>
          </cell>
        </row>
        <row r="165">
          <cell r="C165">
            <v>675042</v>
          </cell>
          <cell r="E165">
            <v>1460</v>
          </cell>
          <cell r="G165" t="str">
            <v>912</v>
          </cell>
          <cell r="H165" t="str">
            <v>0000</v>
          </cell>
          <cell r="I165">
            <v>9</v>
          </cell>
        </row>
        <row r="166">
          <cell r="F166" t="str">
            <v>IT Alloc 10/98</v>
          </cell>
        </row>
        <row r="189">
          <cell r="D189" t="str">
            <v>To record the Intercompany Billings for the month of October  (Sept Allocations).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37"/>
  <sheetViews>
    <sheetView zoomScale="75" workbookViewId="0">
      <pane xSplit="4" ySplit="6" topLeftCell="AF7" activePane="bottomRight" state="frozen"/>
      <selection activeCell="B6" sqref="B6"/>
      <selection pane="topRight" activeCell="B6" sqref="B6"/>
      <selection pane="bottomLeft" activeCell="B6" sqref="B6"/>
      <selection pane="bottomRight" activeCell="AR16" sqref="AR16"/>
    </sheetView>
  </sheetViews>
  <sheetFormatPr defaultColWidth="9.140625" defaultRowHeight="15.75"/>
  <cols>
    <col min="1" max="1" width="10.5703125" style="5" hidden="1" customWidth="1"/>
    <col min="2" max="2" width="15" style="5" customWidth="1"/>
    <col min="3" max="3" width="12.140625" style="5" customWidth="1"/>
    <col min="4" max="4" width="44" style="5" customWidth="1"/>
    <col min="5" max="5" width="13.85546875" style="9" customWidth="1"/>
    <col min="6" max="11" width="12.7109375" style="5" customWidth="1"/>
    <col min="12" max="12" width="12.5703125" style="5" customWidth="1"/>
    <col min="13" max="14" width="12.7109375" style="5" customWidth="1"/>
    <col min="15" max="15" width="12.5703125" style="5" customWidth="1"/>
    <col min="16" max="16" width="12.28515625" style="5" customWidth="1"/>
    <col min="17" max="17" width="12.85546875" style="5" customWidth="1"/>
    <col min="18" max="18" width="1.7109375" style="5" customWidth="1"/>
    <col min="19" max="19" width="9.140625" style="33" customWidth="1"/>
    <col min="20" max="20" width="9.140625" style="5" customWidth="1"/>
    <col min="21" max="21" width="10.85546875" style="5" customWidth="1"/>
    <col min="22" max="28" width="9.140625" style="5" customWidth="1"/>
    <col min="29" max="29" width="10.85546875" style="5" customWidth="1"/>
    <col min="30" max="39" width="9.140625" style="5" customWidth="1"/>
    <col min="40" max="40" width="11" style="5" customWidth="1"/>
    <col min="41" max="42" width="9.140625" style="5" customWidth="1"/>
    <col min="43" max="43" width="15" style="5" customWidth="1"/>
    <col min="44" max="44" width="11" style="5" customWidth="1"/>
    <col min="45" max="45" width="12.42578125" style="5" customWidth="1"/>
    <col min="46" max="46" width="10.85546875" style="5" customWidth="1"/>
    <col min="47" max="16384" width="9.140625" style="5"/>
  </cols>
  <sheetData>
    <row r="1" spans="1:46" hidden="1">
      <c r="A1" s="5" t="s">
        <v>0</v>
      </c>
      <c r="B1" s="5" t="s">
        <v>1</v>
      </c>
      <c r="D1" s="39" t="s">
        <v>2</v>
      </c>
      <c r="T1" s="5" t="s">
        <v>3</v>
      </c>
      <c r="U1" s="5" t="s">
        <v>4</v>
      </c>
      <c r="AC1" s="5" t="s">
        <v>3</v>
      </c>
    </row>
    <row r="2" spans="1:46" hidden="1">
      <c r="A2" s="5" t="s">
        <v>5</v>
      </c>
      <c r="U2" s="39">
        <v>36495</v>
      </c>
    </row>
    <row r="4" spans="1:46">
      <c r="B4" s="1" t="s">
        <v>340</v>
      </c>
      <c r="C4" s="1"/>
      <c r="D4" s="1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4"/>
      <c r="T4" s="1"/>
      <c r="U4" s="1"/>
      <c r="V4" s="1"/>
      <c r="W4" s="1"/>
      <c r="X4" s="1"/>
      <c r="Z4" s="1" t="s">
        <v>6</v>
      </c>
      <c r="AA4" s="1"/>
      <c r="AB4" s="1"/>
      <c r="AC4" s="2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"/>
      <c r="AP4" s="4"/>
    </row>
    <row r="5" spans="1:46">
      <c r="E5" s="110" t="s">
        <v>7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 t="s">
        <v>353</v>
      </c>
      <c r="AS5" s="112"/>
      <c r="AT5" s="112"/>
    </row>
    <row r="6" spans="1:46" s="40" customFormat="1" ht="16.5" customHeight="1">
      <c r="B6" s="6" t="s">
        <v>8</v>
      </c>
      <c r="C6" s="6" t="s">
        <v>9</v>
      </c>
      <c r="D6" s="6" t="s">
        <v>10</v>
      </c>
      <c r="E6" s="7">
        <v>36526</v>
      </c>
      <c r="F6" s="7">
        <v>36557</v>
      </c>
      <c r="G6" s="7">
        <v>36586</v>
      </c>
      <c r="H6" s="7">
        <v>36617</v>
      </c>
      <c r="I6" s="7">
        <v>36647</v>
      </c>
      <c r="J6" s="7">
        <v>36678</v>
      </c>
      <c r="K6" s="7">
        <v>36708</v>
      </c>
      <c r="L6" s="7">
        <v>36739</v>
      </c>
      <c r="M6" s="7">
        <v>36770</v>
      </c>
      <c r="N6" s="7">
        <v>36800</v>
      </c>
      <c r="O6" s="7">
        <v>36831</v>
      </c>
      <c r="P6" s="95">
        <v>37226</v>
      </c>
      <c r="Q6" s="96">
        <v>36861</v>
      </c>
      <c r="R6" s="97"/>
      <c r="S6" s="98" t="s">
        <v>11</v>
      </c>
      <c r="T6" s="99"/>
      <c r="U6" s="96" t="s">
        <v>12</v>
      </c>
      <c r="V6" s="99"/>
      <c r="W6" s="99"/>
      <c r="X6" s="99"/>
      <c r="Y6" s="99"/>
      <c r="Z6" s="100" t="s">
        <v>8</v>
      </c>
      <c r="AA6" s="100" t="s">
        <v>9</v>
      </c>
      <c r="AB6" s="100" t="s">
        <v>10</v>
      </c>
      <c r="AC6" s="96">
        <v>36161</v>
      </c>
      <c r="AD6" s="96">
        <v>36192</v>
      </c>
      <c r="AE6" s="96">
        <v>36220</v>
      </c>
      <c r="AF6" s="96">
        <v>36251</v>
      </c>
      <c r="AG6" s="96">
        <v>36281</v>
      </c>
      <c r="AH6" s="96">
        <v>36312</v>
      </c>
      <c r="AI6" s="96">
        <v>36342</v>
      </c>
      <c r="AJ6" s="96">
        <v>36373</v>
      </c>
      <c r="AK6" s="96">
        <v>36404</v>
      </c>
      <c r="AL6" s="96">
        <v>36434</v>
      </c>
      <c r="AM6" s="96">
        <v>36465</v>
      </c>
      <c r="AN6" s="96">
        <v>36495</v>
      </c>
      <c r="AO6" s="96">
        <v>36526</v>
      </c>
      <c r="AP6" s="96">
        <v>36557</v>
      </c>
      <c r="AQ6" s="96">
        <v>36130</v>
      </c>
      <c r="AR6" s="96">
        <v>36861</v>
      </c>
      <c r="AS6" s="96">
        <v>36495</v>
      </c>
      <c r="AT6" s="101">
        <v>36130</v>
      </c>
    </row>
    <row r="7" spans="1:46">
      <c r="B7" s="8" t="s">
        <v>298</v>
      </c>
      <c r="C7" s="8"/>
      <c r="Z7" s="8" t="s">
        <v>13</v>
      </c>
      <c r="AA7" s="8"/>
      <c r="AC7" s="9"/>
      <c r="AP7" s="33"/>
    </row>
    <row r="8" spans="1:46">
      <c r="A8" s="41" t="s">
        <v>14</v>
      </c>
      <c r="B8" s="10">
        <v>103865</v>
      </c>
      <c r="C8" s="5" t="s">
        <v>16</v>
      </c>
      <c r="D8" s="5" t="s">
        <v>289</v>
      </c>
      <c r="E8" s="11">
        <v>4</v>
      </c>
      <c r="F8" s="11">
        <v>4</v>
      </c>
      <c r="G8" s="11">
        <v>4</v>
      </c>
      <c r="H8" s="11">
        <v>4</v>
      </c>
      <c r="I8" s="11">
        <v>4</v>
      </c>
      <c r="J8" s="11">
        <v>4</v>
      </c>
      <c r="K8" s="11">
        <v>4</v>
      </c>
      <c r="L8" s="11">
        <v>4</v>
      </c>
      <c r="M8" s="11">
        <v>4</v>
      </c>
      <c r="N8" s="11">
        <v>4</v>
      </c>
      <c r="O8" s="11">
        <v>4</v>
      </c>
      <c r="P8" s="31">
        <v>4</v>
      </c>
      <c r="Q8" s="31">
        <v>4</v>
      </c>
      <c r="R8" s="31"/>
      <c r="S8" s="31">
        <v>4</v>
      </c>
      <c r="T8" s="31"/>
      <c r="U8" s="31">
        <v>5</v>
      </c>
      <c r="V8" s="31"/>
      <c r="W8" s="31"/>
      <c r="X8" s="31"/>
      <c r="Y8" s="31" t="s">
        <v>14</v>
      </c>
      <c r="Z8" s="31" t="s">
        <v>15</v>
      </c>
      <c r="AA8" s="31" t="s">
        <v>16</v>
      </c>
      <c r="AB8" s="31" t="s">
        <v>17</v>
      </c>
      <c r="AC8" s="31">
        <v>5</v>
      </c>
      <c r="AD8" s="31">
        <v>5</v>
      </c>
      <c r="AE8" s="31">
        <v>5</v>
      </c>
      <c r="AF8" s="31">
        <v>5</v>
      </c>
      <c r="AG8" s="31">
        <v>5</v>
      </c>
      <c r="AH8" s="31">
        <v>5</v>
      </c>
      <c r="AI8" s="31">
        <v>5</v>
      </c>
      <c r="AJ8" s="31">
        <v>5</v>
      </c>
      <c r="AK8" s="31">
        <v>5</v>
      </c>
      <c r="AL8" s="31">
        <v>5</v>
      </c>
      <c r="AM8" s="31">
        <v>5</v>
      </c>
      <c r="AN8" s="31">
        <v>5</v>
      </c>
      <c r="AO8" s="31"/>
      <c r="AP8" s="31">
        <v>5</v>
      </c>
      <c r="AQ8" s="31">
        <v>5</v>
      </c>
      <c r="AR8" s="31">
        <v>4</v>
      </c>
      <c r="AS8" s="31">
        <v>7</v>
      </c>
      <c r="AT8" s="31">
        <v>6</v>
      </c>
    </row>
    <row r="9" spans="1:46">
      <c r="A9" s="41" t="s">
        <v>18</v>
      </c>
      <c r="B9" s="10">
        <v>103866</v>
      </c>
      <c r="C9" s="5" t="s">
        <v>20</v>
      </c>
      <c r="D9" s="5" t="s">
        <v>21</v>
      </c>
      <c r="E9" s="11">
        <v>8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1">
        <v>8</v>
      </c>
      <c r="N9" s="11">
        <v>8</v>
      </c>
      <c r="O9" s="11">
        <v>8</v>
      </c>
      <c r="P9" s="31">
        <v>11</v>
      </c>
      <c r="Q9" s="31">
        <v>8</v>
      </c>
      <c r="R9" s="31"/>
      <c r="S9" s="31">
        <v>8</v>
      </c>
      <c r="T9" s="31"/>
      <c r="U9" s="31">
        <v>8</v>
      </c>
      <c r="V9" s="31"/>
      <c r="W9" s="31"/>
      <c r="X9" s="31"/>
      <c r="Y9" s="31" t="s">
        <v>18</v>
      </c>
      <c r="Z9" s="31" t="s">
        <v>19</v>
      </c>
      <c r="AA9" s="31" t="s">
        <v>20</v>
      </c>
      <c r="AB9" s="31" t="s">
        <v>21</v>
      </c>
      <c r="AC9" s="31">
        <v>8</v>
      </c>
      <c r="AD9" s="31">
        <v>8</v>
      </c>
      <c r="AE9" s="31">
        <v>8</v>
      </c>
      <c r="AF9" s="31">
        <v>8</v>
      </c>
      <c r="AG9" s="31">
        <v>8</v>
      </c>
      <c r="AH9" s="31">
        <v>8</v>
      </c>
      <c r="AI9" s="31">
        <v>8</v>
      </c>
      <c r="AJ9" s="31">
        <v>8</v>
      </c>
      <c r="AK9" s="31">
        <v>8</v>
      </c>
      <c r="AL9" s="31">
        <v>8</v>
      </c>
      <c r="AM9" s="31">
        <v>8</v>
      </c>
      <c r="AN9" s="31">
        <v>8</v>
      </c>
      <c r="AO9" s="31"/>
      <c r="AP9" s="31">
        <v>8</v>
      </c>
      <c r="AQ9" s="31">
        <v>9</v>
      </c>
      <c r="AR9" s="31">
        <v>7</v>
      </c>
      <c r="AS9" s="31">
        <v>6</v>
      </c>
      <c r="AT9" s="31">
        <v>7</v>
      </c>
    </row>
    <row r="10" spans="1:46">
      <c r="A10" s="41" t="s">
        <v>22</v>
      </c>
      <c r="B10" s="10">
        <v>103867</v>
      </c>
      <c r="C10" s="5" t="s">
        <v>290</v>
      </c>
      <c r="D10" s="5" t="s">
        <v>25</v>
      </c>
      <c r="E10" s="11">
        <v>12</v>
      </c>
      <c r="F10" s="11">
        <v>12</v>
      </c>
      <c r="G10" s="11">
        <v>12</v>
      </c>
      <c r="H10" s="11">
        <v>12</v>
      </c>
      <c r="I10" s="11">
        <v>12</v>
      </c>
      <c r="J10" s="11">
        <v>12</v>
      </c>
      <c r="K10" s="11">
        <v>12</v>
      </c>
      <c r="L10" s="11">
        <v>12</v>
      </c>
      <c r="M10" s="11">
        <v>12</v>
      </c>
      <c r="N10" s="11">
        <v>12</v>
      </c>
      <c r="O10" s="11">
        <v>12</v>
      </c>
      <c r="P10" s="31">
        <v>11</v>
      </c>
      <c r="Q10" s="31">
        <v>12</v>
      </c>
      <c r="R10" s="31"/>
      <c r="S10" s="31">
        <v>12</v>
      </c>
      <c r="T10" s="31"/>
      <c r="U10" s="31">
        <v>12</v>
      </c>
      <c r="V10" s="31"/>
      <c r="W10" s="31"/>
      <c r="X10" s="31"/>
      <c r="Y10" s="31" t="s">
        <v>22</v>
      </c>
      <c r="Z10" s="31" t="s">
        <v>23</v>
      </c>
      <c r="AA10" s="31" t="s">
        <v>24</v>
      </c>
      <c r="AB10" s="31" t="s">
        <v>25</v>
      </c>
      <c r="AC10" s="31">
        <v>12</v>
      </c>
      <c r="AD10" s="31">
        <v>12</v>
      </c>
      <c r="AE10" s="31">
        <v>12</v>
      </c>
      <c r="AF10" s="31">
        <v>12</v>
      </c>
      <c r="AG10" s="31">
        <v>12</v>
      </c>
      <c r="AH10" s="31">
        <v>12</v>
      </c>
      <c r="AI10" s="31">
        <v>12</v>
      </c>
      <c r="AJ10" s="31">
        <v>12</v>
      </c>
      <c r="AK10" s="31">
        <v>12</v>
      </c>
      <c r="AL10" s="31">
        <v>12</v>
      </c>
      <c r="AM10" s="31">
        <v>12</v>
      </c>
      <c r="AN10" s="31">
        <v>12</v>
      </c>
      <c r="AO10" s="31"/>
      <c r="AP10" s="31">
        <v>12</v>
      </c>
      <c r="AQ10" s="31">
        <v>10</v>
      </c>
      <c r="AR10" s="31">
        <v>11</v>
      </c>
      <c r="AS10" s="31">
        <v>10</v>
      </c>
      <c r="AT10" s="31">
        <v>13</v>
      </c>
    </row>
    <row r="11" spans="1:46">
      <c r="A11" s="41" t="s">
        <v>26</v>
      </c>
      <c r="B11" s="10">
        <v>103868</v>
      </c>
      <c r="C11" s="5" t="s">
        <v>28</v>
      </c>
      <c r="D11" s="5" t="s">
        <v>29</v>
      </c>
      <c r="E11" s="11">
        <v>11</v>
      </c>
      <c r="F11" s="11">
        <v>11</v>
      </c>
      <c r="G11" s="11">
        <v>11</v>
      </c>
      <c r="H11" s="11">
        <v>11</v>
      </c>
      <c r="I11" s="11">
        <v>11</v>
      </c>
      <c r="J11" s="11">
        <v>11</v>
      </c>
      <c r="K11" s="11">
        <v>11</v>
      </c>
      <c r="L11" s="11">
        <v>11</v>
      </c>
      <c r="M11" s="11">
        <v>11</v>
      </c>
      <c r="N11" s="11">
        <v>11</v>
      </c>
      <c r="O11" s="11">
        <v>11</v>
      </c>
      <c r="P11" s="31">
        <v>12</v>
      </c>
      <c r="Q11" s="31">
        <v>11</v>
      </c>
      <c r="R11" s="31"/>
      <c r="S11" s="31">
        <v>11</v>
      </c>
      <c r="T11" s="31"/>
      <c r="U11" s="31">
        <v>10</v>
      </c>
      <c r="V11" s="31"/>
      <c r="W11" s="31"/>
      <c r="X11" s="31"/>
      <c r="Y11" s="31" t="s">
        <v>26</v>
      </c>
      <c r="Z11" s="31" t="s">
        <v>27</v>
      </c>
      <c r="AA11" s="31" t="s">
        <v>28</v>
      </c>
      <c r="AB11" s="31" t="s">
        <v>29</v>
      </c>
      <c r="AC11" s="31">
        <v>10</v>
      </c>
      <c r="AD11" s="31">
        <v>10</v>
      </c>
      <c r="AE11" s="31">
        <v>10</v>
      </c>
      <c r="AF11" s="31">
        <v>10</v>
      </c>
      <c r="AG11" s="31">
        <v>10</v>
      </c>
      <c r="AH11" s="31">
        <v>10</v>
      </c>
      <c r="AI11" s="31">
        <v>10</v>
      </c>
      <c r="AJ11" s="31">
        <v>10</v>
      </c>
      <c r="AK11" s="31">
        <v>10</v>
      </c>
      <c r="AL11" s="31">
        <v>10</v>
      </c>
      <c r="AM11" s="31">
        <v>10</v>
      </c>
      <c r="AN11" s="31">
        <v>10</v>
      </c>
      <c r="AO11" s="31"/>
      <c r="AP11" s="31">
        <v>10</v>
      </c>
      <c r="AQ11" s="31">
        <v>7</v>
      </c>
      <c r="AR11" s="31">
        <v>13</v>
      </c>
      <c r="AS11" s="31">
        <v>11</v>
      </c>
      <c r="AT11" s="31">
        <v>10.5</v>
      </c>
    </row>
    <row r="12" spans="1:46">
      <c r="A12" s="41" t="s">
        <v>30</v>
      </c>
      <c r="B12" s="10">
        <v>103869</v>
      </c>
      <c r="C12" s="5" t="s">
        <v>32</v>
      </c>
      <c r="D12" s="5" t="s">
        <v>33</v>
      </c>
      <c r="E12" s="11">
        <v>10</v>
      </c>
      <c r="F12" s="11">
        <v>10</v>
      </c>
      <c r="G12" s="11">
        <v>10</v>
      </c>
      <c r="H12" s="11">
        <v>10</v>
      </c>
      <c r="I12" s="11">
        <v>10</v>
      </c>
      <c r="J12" s="11">
        <v>10</v>
      </c>
      <c r="K12" s="11">
        <v>10</v>
      </c>
      <c r="L12" s="11">
        <v>10</v>
      </c>
      <c r="M12" s="11">
        <v>10</v>
      </c>
      <c r="N12" s="11">
        <v>10</v>
      </c>
      <c r="O12" s="11">
        <v>10</v>
      </c>
      <c r="P12" s="31">
        <v>10</v>
      </c>
      <c r="Q12" s="31">
        <v>10</v>
      </c>
      <c r="R12" s="31"/>
      <c r="S12" s="31">
        <v>10</v>
      </c>
      <c r="T12" s="31"/>
      <c r="U12" s="31">
        <v>11</v>
      </c>
      <c r="V12" s="31"/>
      <c r="W12" s="31"/>
      <c r="X12" s="31"/>
      <c r="Y12" s="31" t="s">
        <v>30</v>
      </c>
      <c r="Z12" s="31" t="s">
        <v>31</v>
      </c>
      <c r="AA12" s="31" t="s">
        <v>32</v>
      </c>
      <c r="AB12" s="31" t="s">
        <v>33</v>
      </c>
      <c r="AC12" s="31">
        <v>11</v>
      </c>
      <c r="AD12" s="31">
        <v>11</v>
      </c>
      <c r="AE12" s="31">
        <v>11</v>
      </c>
      <c r="AF12" s="31">
        <v>11</v>
      </c>
      <c r="AG12" s="31">
        <v>11</v>
      </c>
      <c r="AH12" s="31">
        <v>11</v>
      </c>
      <c r="AI12" s="31">
        <v>11</v>
      </c>
      <c r="AJ12" s="31">
        <v>11</v>
      </c>
      <c r="AK12" s="31">
        <v>11</v>
      </c>
      <c r="AL12" s="31">
        <v>11</v>
      </c>
      <c r="AM12" s="31">
        <v>11</v>
      </c>
      <c r="AN12" s="31">
        <v>11</v>
      </c>
      <c r="AO12" s="31"/>
      <c r="AP12" s="31">
        <v>11</v>
      </c>
      <c r="AQ12" s="31">
        <v>10</v>
      </c>
      <c r="AR12" s="31">
        <v>9</v>
      </c>
      <c r="AS12" s="31">
        <v>8</v>
      </c>
      <c r="AT12" s="31">
        <v>9</v>
      </c>
    </row>
    <row r="13" spans="1:46">
      <c r="A13" s="41" t="s">
        <v>34</v>
      </c>
      <c r="B13" s="10">
        <v>103870</v>
      </c>
      <c r="C13" s="5" t="s">
        <v>291</v>
      </c>
      <c r="D13" s="5" t="s">
        <v>292</v>
      </c>
      <c r="E13" s="11">
        <v>3</v>
      </c>
      <c r="F13" s="11">
        <v>3</v>
      </c>
      <c r="G13" s="11">
        <v>3</v>
      </c>
      <c r="H13" s="11">
        <v>3</v>
      </c>
      <c r="I13" s="11">
        <v>3</v>
      </c>
      <c r="J13" s="11">
        <v>3</v>
      </c>
      <c r="K13" s="11">
        <v>3</v>
      </c>
      <c r="L13" s="11">
        <v>3</v>
      </c>
      <c r="M13" s="11">
        <v>3</v>
      </c>
      <c r="N13" s="11">
        <v>3</v>
      </c>
      <c r="O13" s="11">
        <v>3</v>
      </c>
      <c r="P13" s="31">
        <v>6</v>
      </c>
      <c r="Q13" s="31">
        <v>4</v>
      </c>
      <c r="R13" s="31"/>
      <c r="S13" s="31">
        <v>3.08</v>
      </c>
      <c r="T13" s="31"/>
      <c r="U13" s="31">
        <v>0</v>
      </c>
      <c r="V13" s="31"/>
      <c r="W13" s="31"/>
      <c r="X13" s="31"/>
      <c r="Y13" s="31" t="s">
        <v>34</v>
      </c>
      <c r="Z13" s="31" t="s">
        <v>35</v>
      </c>
      <c r="AA13" s="31" t="s">
        <v>36</v>
      </c>
      <c r="AB13" s="31" t="s">
        <v>37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/>
      <c r="AP13" s="31">
        <v>0</v>
      </c>
      <c r="AQ13" s="31">
        <v>0</v>
      </c>
      <c r="AR13" s="31">
        <v>2</v>
      </c>
      <c r="AS13" s="31">
        <v>1</v>
      </c>
      <c r="AT13" s="31">
        <v>2</v>
      </c>
    </row>
    <row r="14" spans="1:46">
      <c r="A14" s="41" t="s">
        <v>38</v>
      </c>
      <c r="B14" s="10">
        <v>103871</v>
      </c>
      <c r="C14" s="5" t="s">
        <v>291</v>
      </c>
      <c r="D14" s="5" t="s">
        <v>41</v>
      </c>
      <c r="E14" s="11">
        <v>4</v>
      </c>
      <c r="F14" s="11">
        <v>4</v>
      </c>
      <c r="G14" s="11">
        <v>4</v>
      </c>
      <c r="H14" s="11">
        <v>4</v>
      </c>
      <c r="I14" s="11">
        <v>4</v>
      </c>
      <c r="J14" s="11">
        <v>4</v>
      </c>
      <c r="K14" s="11">
        <v>4</v>
      </c>
      <c r="L14" s="11">
        <v>4</v>
      </c>
      <c r="M14" s="11">
        <v>4</v>
      </c>
      <c r="N14" s="11">
        <v>4</v>
      </c>
      <c r="O14" s="11">
        <v>4</v>
      </c>
      <c r="P14" s="31">
        <v>0</v>
      </c>
      <c r="Q14" s="31">
        <v>4</v>
      </c>
      <c r="R14" s="31"/>
      <c r="S14" s="31">
        <v>4</v>
      </c>
      <c r="T14" s="31"/>
      <c r="U14" s="31">
        <v>0</v>
      </c>
      <c r="V14" s="31"/>
      <c r="W14" s="31"/>
      <c r="X14" s="31"/>
      <c r="Y14" s="31" t="s">
        <v>38</v>
      </c>
      <c r="Z14" s="31" t="s">
        <v>39</v>
      </c>
      <c r="AA14" s="31" t="s">
        <v>40</v>
      </c>
      <c r="AB14" s="31" t="s">
        <v>41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/>
      <c r="AP14" s="31">
        <v>0</v>
      </c>
      <c r="AQ14" s="31">
        <v>9</v>
      </c>
      <c r="AR14" s="31">
        <v>4</v>
      </c>
      <c r="AS14" s="31">
        <v>8</v>
      </c>
      <c r="AT14" s="31">
        <v>27.5</v>
      </c>
    </row>
    <row r="15" spans="1:46">
      <c r="A15" s="41" t="s">
        <v>42</v>
      </c>
      <c r="B15" s="10"/>
      <c r="C15" s="5" t="s">
        <v>24</v>
      </c>
      <c r="D15" s="5" t="s">
        <v>44</v>
      </c>
      <c r="E15" s="11">
        <v>2</v>
      </c>
      <c r="F15" s="11">
        <v>2</v>
      </c>
      <c r="G15" s="11">
        <v>2</v>
      </c>
      <c r="H15" s="11">
        <v>2</v>
      </c>
      <c r="I15" s="11">
        <v>2</v>
      </c>
      <c r="J15" s="11">
        <v>2</v>
      </c>
      <c r="K15" s="11">
        <v>2</v>
      </c>
      <c r="L15" s="11">
        <v>2</v>
      </c>
      <c r="M15" s="11">
        <v>2</v>
      </c>
      <c r="N15" s="11">
        <v>2</v>
      </c>
      <c r="O15" s="11">
        <v>2</v>
      </c>
      <c r="P15" s="31">
        <v>0</v>
      </c>
      <c r="Q15" s="31">
        <v>2</v>
      </c>
      <c r="R15" s="31"/>
      <c r="S15" s="31">
        <v>2</v>
      </c>
      <c r="T15" s="31"/>
      <c r="U15" s="31">
        <v>4</v>
      </c>
      <c r="V15" s="31"/>
      <c r="W15" s="31"/>
      <c r="X15" s="31"/>
      <c r="Y15" s="31" t="s">
        <v>42</v>
      </c>
      <c r="Z15" s="31" t="s">
        <v>43</v>
      </c>
      <c r="AA15" s="31" t="s">
        <v>24</v>
      </c>
      <c r="AB15" s="31" t="s">
        <v>44</v>
      </c>
      <c r="AC15" s="31">
        <v>4</v>
      </c>
      <c r="AD15" s="31">
        <v>4</v>
      </c>
      <c r="AE15" s="31">
        <v>4</v>
      </c>
      <c r="AF15" s="31">
        <v>4</v>
      </c>
      <c r="AG15" s="31">
        <v>4</v>
      </c>
      <c r="AH15" s="31">
        <v>4</v>
      </c>
      <c r="AI15" s="31">
        <v>4</v>
      </c>
      <c r="AJ15" s="31">
        <v>4</v>
      </c>
      <c r="AK15" s="31">
        <v>4</v>
      </c>
      <c r="AL15" s="31">
        <v>4</v>
      </c>
      <c r="AM15" s="31">
        <v>4</v>
      </c>
      <c r="AN15" s="31">
        <v>4</v>
      </c>
      <c r="AO15" s="31"/>
      <c r="AP15" s="31">
        <v>4</v>
      </c>
      <c r="AQ15" s="31">
        <v>0</v>
      </c>
      <c r="AR15" s="31">
        <v>0</v>
      </c>
      <c r="AS15" s="31">
        <v>2</v>
      </c>
      <c r="AT15" s="31">
        <v>3</v>
      </c>
    </row>
    <row r="16" spans="1:46">
      <c r="A16" s="41" t="s">
        <v>92</v>
      </c>
      <c r="B16" s="10">
        <v>105629</v>
      </c>
      <c r="C16" s="5" t="s">
        <v>94</v>
      </c>
      <c r="D16" s="5" t="s">
        <v>279</v>
      </c>
      <c r="E16" s="11">
        <v>4</v>
      </c>
      <c r="F16" s="11">
        <v>3</v>
      </c>
      <c r="G16" s="11">
        <v>2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31">
        <v>1</v>
      </c>
      <c r="Q16" s="31">
        <v>1</v>
      </c>
      <c r="R16" s="31"/>
      <c r="S16" s="31">
        <v>1.5</v>
      </c>
      <c r="T16" s="31"/>
      <c r="U16" s="31">
        <v>0</v>
      </c>
      <c r="V16" s="31"/>
      <c r="W16" s="31"/>
      <c r="X16" s="31"/>
      <c r="Y16" s="31" t="s">
        <v>92</v>
      </c>
      <c r="Z16" s="31" t="s">
        <v>93</v>
      </c>
      <c r="AA16" s="31" t="s">
        <v>94</v>
      </c>
      <c r="AB16" s="31" t="s">
        <v>95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/>
      <c r="AP16" s="31">
        <v>0</v>
      </c>
      <c r="AQ16" s="31">
        <v>0</v>
      </c>
      <c r="AR16" s="31">
        <v>1</v>
      </c>
      <c r="AS16" s="31">
        <v>3</v>
      </c>
      <c r="AT16" s="31">
        <v>0</v>
      </c>
    </row>
    <row r="17" spans="1:46">
      <c r="A17" s="41" t="s">
        <v>87</v>
      </c>
      <c r="B17" s="14">
        <v>103822</v>
      </c>
      <c r="C17" s="5" t="s">
        <v>89</v>
      </c>
      <c r="D17" s="5" t="s">
        <v>90</v>
      </c>
      <c r="E17" s="11">
        <v>15</v>
      </c>
      <c r="F17" s="11">
        <v>14</v>
      </c>
      <c r="G17" s="11">
        <v>13</v>
      </c>
      <c r="H17" s="11">
        <v>12</v>
      </c>
      <c r="I17" s="11">
        <v>12</v>
      </c>
      <c r="J17" s="11">
        <v>12</v>
      </c>
      <c r="K17" s="11">
        <v>12</v>
      </c>
      <c r="L17" s="11">
        <v>12</v>
      </c>
      <c r="M17" s="11">
        <v>12</v>
      </c>
      <c r="N17" s="11">
        <v>12</v>
      </c>
      <c r="O17" s="11">
        <v>12</v>
      </c>
      <c r="P17" s="31">
        <v>14</v>
      </c>
      <c r="Q17" s="31">
        <v>12</v>
      </c>
      <c r="R17" s="31"/>
      <c r="S17" s="31">
        <v>12.5</v>
      </c>
      <c r="T17" s="31"/>
      <c r="U17" s="31">
        <v>8.25</v>
      </c>
      <c r="V17" s="31"/>
      <c r="W17" s="31"/>
      <c r="X17" s="31"/>
      <c r="Y17" s="31" t="s">
        <v>87</v>
      </c>
      <c r="Z17" s="31" t="s">
        <v>88</v>
      </c>
      <c r="AA17" s="31" t="s">
        <v>89</v>
      </c>
      <c r="AB17" s="31" t="s">
        <v>90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19</v>
      </c>
      <c r="AJ17" s="31">
        <v>18</v>
      </c>
      <c r="AK17" s="31">
        <v>18</v>
      </c>
      <c r="AL17" s="31">
        <v>18</v>
      </c>
      <c r="AM17" s="31">
        <v>13</v>
      </c>
      <c r="AN17" s="31">
        <v>13</v>
      </c>
      <c r="AO17" s="31"/>
      <c r="AP17" s="31">
        <v>8.25</v>
      </c>
      <c r="AQ17" s="31">
        <v>0</v>
      </c>
      <c r="AR17" s="31">
        <v>16</v>
      </c>
      <c r="AS17" s="31">
        <v>14</v>
      </c>
      <c r="AT17" s="31">
        <v>0</v>
      </c>
    </row>
    <row r="18" spans="1:46">
      <c r="A18" s="41"/>
      <c r="B18" s="10">
        <v>103844</v>
      </c>
      <c r="C18" s="5" t="s">
        <v>16</v>
      </c>
      <c r="D18" s="5" t="s">
        <v>280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31">
        <v>5</v>
      </c>
      <c r="Q18" s="31">
        <v>0</v>
      </c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>
        <v>0</v>
      </c>
      <c r="AO18" s="31"/>
      <c r="AP18" s="31"/>
      <c r="AQ18" s="31">
        <v>0</v>
      </c>
      <c r="AR18" s="31">
        <v>0</v>
      </c>
      <c r="AS18" s="31">
        <v>0</v>
      </c>
      <c r="AT18" s="31">
        <v>0</v>
      </c>
    </row>
    <row r="19" spans="1:46">
      <c r="A19" s="41" t="s">
        <v>96</v>
      </c>
      <c r="B19" s="10">
        <v>105630</v>
      </c>
      <c r="D19" s="5" t="s">
        <v>293</v>
      </c>
      <c r="E19" s="11">
        <v>13</v>
      </c>
      <c r="F19" s="11">
        <v>13</v>
      </c>
      <c r="G19" s="11">
        <v>13</v>
      </c>
      <c r="H19" s="11">
        <v>12</v>
      </c>
      <c r="I19" s="11">
        <v>12</v>
      </c>
      <c r="J19" s="11">
        <v>12</v>
      </c>
      <c r="K19" s="11">
        <v>12</v>
      </c>
      <c r="L19" s="11">
        <v>12</v>
      </c>
      <c r="M19" s="11">
        <v>12</v>
      </c>
      <c r="N19" s="11">
        <v>11</v>
      </c>
      <c r="O19" s="11">
        <v>11</v>
      </c>
      <c r="P19" s="31">
        <v>12</v>
      </c>
      <c r="Q19" s="31">
        <v>11</v>
      </c>
      <c r="R19" s="31"/>
      <c r="S19" s="31">
        <v>12</v>
      </c>
      <c r="T19" s="31"/>
      <c r="U19" s="31">
        <v>7</v>
      </c>
      <c r="V19" s="31"/>
      <c r="W19" s="31"/>
      <c r="X19" s="31"/>
      <c r="Y19" s="31" t="s">
        <v>96</v>
      </c>
      <c r="Z19" s="31" t="s">
        <v>97</v>
      </c>
      <c r="AA19" s="31" t="s">
        <v>28</v>
      </c>
      <c r="AB19" s="31" t="s">
        <v>98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14</v>
      </c>
      <c r="AJ19" s="31">
        <v>14</v>
      </c>
      <c r="AK19" s="31">
        <v>14</v>
      </c>
      <c r="AL19" s="31">
        <v>14</v>
      </c>
      <c r="AM19" s="31">
        <v>14</v>
      </c>
      <c r="AN19" s="31">
        <v>14</v>
      </c>
      <c r="AO19" s="31"/>
      <c r="AP19" s="31">
        <v>7</v>
      </c>
      <c r="AQ19" s="31">
        <v>0</v>
      </c>
      <c r="AR19" s="31">
        <v>12</v>
      </c>
      <c r="AS19" s="31">
        <v>14</v>
      </c>
      <c r="AT19" s="31">
        <v>0</v>
      </c>
    </row>
    <row r="20" spans="1:46">
      <c r="A20" s="41" t="s">
        <v>103</v>
      </c>
      <c r="B20" s="10">
        <v>103831</v>
      </c>
      <c r="C20" s="5" t="s">
        <v>105</v>
      </c>
      <c r="D20" s="5" t="s">
        <v>294</v>
      </c>
      <c r="E20" s="11">
        <v>12</v>
      </c>
      <c r="F20" s="11">
        <v>12</v>
      </c>
      <c r="G20" s="11">
        <v>11</v>
      </c>
      <c r="H20" s="11">
        <v>11</v>
      </c>
      <c r="I20" s="11">
        <v>11</v>
      </c>
      <c r="J20" s="11">
        <v>11</v>
      </c>
      <c r="K20" s="11">
        <v>11</v>
      </c>
      <c r="L20" s="11">
        <v>11</v>
      </c>
      <c r="M20" s="11">
        <v>11</v>
      </c>
      <c r="N20" s="11">
        <v>11</v>
      </c>
      <c r="O20" s="11">
        <v>11</v>
      </c>
      <c r="P20" s="31">
        <v>14</v>
      </c>
      <c r="Q20" s="31">
        <v>11</v>
      </c>
      <c r="R20" s="31"/>
      <c r="S20" s="31">
        <v>11.17</v>
      </c>
      <c r="T20" s="31"/>
      <c r="U20" s="31">
        <v>22</v>
      </c>
      <c r="V20" s="31"/>
      <c r="W20" s="31"/>
      <c r="X20" s="31"/>
      <c r="Y20" s="31" t="s">
        <v>103</v>
      </c>
      <c r="Z20" s="31" t="s">
        <v>104</v>
      </c>
      <c r="AA20" s="31" t="s">
        <v>105</v>
      </c>
      <c r="AB20" s="31" t="s">
        <v>106</v>
      </c>
      <c r="AC20" s="31">
        <v>32</v>
      </c>
      <c r="AD20" s="31">
        <v>32</v>
      </c>
      <c r="AE20" s="31">
        <v>32</v>
      </c>
      <c r="AF20" s="31">
        <v>32</v>
      </c>
      <c r="AG20" s="31">
        <v>32</v>
      </c>
      <c r="AH20" s="31">
        <v>32</v>
      </c>
      <c r="AI20" s="31">
        <v>13</v>
      </c>
      <c r="AJ20" s="31">
        <v>13</v>
      </c>
      <c r="AK20" s="31">
        <v>13</v>
      </c>
      <c r="AL20" s="31">
        <v>13</v>
      </c>
      <c r="AM20" s="31">
        <v>10</v>
      </c>
      <c r="AN20" s="31">
        <v>10</v>
      </c>
      <c r="AO20" s="31"/>
      <c r="AP20" s="31">
        <v>22</v>
      </c>
      <c r="AQ20" s="31">
        <v>27</v>
      </c>
      <c r="AR20" s="31">
        <v>14</v>
      </c>
      <c r="AS20" s="31">
        <v>14</v>
      </c>
      <c r="AT20" s="31">
        <v>32</v>
      </c>
    </row>
    <row r="21" spans="1:46">
      <c r="A21" s="41" t="s">
        <v>115</v>
      </c>
      <c r="B21" s="14">
        <v>103834</v>
      </c>
      <c r="C21" s="5" t="s">
        <v>161</v>
      </c>
      <c r="D21" s="5" t="s">
        <v>295</v>
      </c>
      <c r="E21" s="11">
        <v>3</v>
      </c>
      <c r="F21" s="11">
        <v>3</v>
      </c>
      <c r="G21" s="11">
        <v>3</v>
      </c>
      <c r="H21" s="11">
        <v>2</v>
      </c>
      <c r="I21" s="11">
        <v>2</v>
      </c>
      <c r="J21" s="11">
        <v>2</v>
      </c>
      <c r="K21" s="11">
        <v>2</v>
      </c>
      <c r="L21" s="11">
        <v>2</v>
      </c>
      <c r="M21" s="11">
        <v>2</v>
      </c>
      <c r="N21" s="11">
        <v>2</v>
      </c>
      <c r="O21" s="11">
        <v>2</v>
      </c>
      <c r="P21" s="31">
        <v>3</v>
      </c>
      <c r="Q21" s="31">
        <v>2</v>
      </c>
      <c r="R21" s="31"/>
      <c r="S21" s="31">
        <v>2.25</v>
      </c>
      <c r="T21" s="31"/>
      <c r="U21" s="31">
        <v>0.5</v>
      </c>
      <c r="V21" s="31"/>
      <c r="W21" s="31"/>
      <c r="X21" s="31"/>
      <c r="Y21" s="31" t="s">
        <v>115</v>
      </c>
      <c r="Z21" s="31" t="s">
        <v>116</v>
      </c>
      <c r="AA21" s="31" t="s">
        <v>113</v>
      </c>
      <c r="AB21" s="31" t="s">
        <v>117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1</v>
      </c>
      <c r="AJ21" s="31">
        <v>1</v>
      </c>
      <c r="AK21" s="31">
        <v>1</v>
      </c>
      <c r="AL21" s="31">
        <v>1</v>
      </c>
      <c r="AM21" s="31">
        <v>1</v>
      </c>
      <c r="AN21" s="31">
        <v>1</v>
      </c>
      <c r="AO21" s="31"/>
      <c r="AP21" s="31">
        <v>0.5</v>
      </c>
      <c r="AQ21" s="31">
        <v>0</v>
      </c>
      <c r="AR21" s="31">
        <v>4</v>
      </c>
      <c r="AS21" s="31">
        <v>3</v>
      </c>
      <c r="AT21" s="31">
        <v>0</v>
      </c>
    </row>
    <row r="22" spans="1:46">
      <c r="A22" s="41" t="s">
        <v>118</v>
      </c>
      <c r="B22" s="14">
        <v>103835</v>
      </c>
      <c r="C22" s="5" t="s">
        <v>94</v>
      </c>
      <c r="D22" s="5" t="s">
        <v>296</v>
      </c>
      <c r="E22" s="11">
        <v>4</v>
      </c>
      <c r="F22" s="11">
        <v>4</v>
      </c>
      <c r="G22" s="11">
        <v>4</v>
      </c>
      <c r="H22" s="11">
        <v>4</v>
      </c>
      <c r="I22" s="11">
        <v>4</v>
      </c>
      <c r="J22" s="11">
        <v>4</v>
      </c>
      <c r="K22" s="11">
        <v>4</v>
      </c>
      <c r="L22" s="11">
        <v>4</v>
      </c>
      <c r="M22" s="11">
        <v>4</v>
      </c>
      <c r="N22" s="11">
        <v>4</v>
      </c>
      <c r="O22" s="11">
        <v>4</v>
      </c>
      <c r="P22" s="31">
        <v>6</v>
      </c>
      <c r="Q22" s="31">
        <v>4</v>
      </c>
      <c r="R22" s="31"/>
      <c r="S22" s="31">
        <v>4</v>
      </c>
      <c r="T22" s="31"/>
      <c r="U22" s="31">
        <v>0</v>
      </c>
      <c r="V22" s="31"/>
      <c r="W22" s="31"/>
      <c r="X22" s="31"/>
      <c r="Y22" s="31" t="s">
        <v>118</v>
      </c>
      <c r="Z22" s="31" t="s">
        <v>119</v>
      </c>
      <c r="AA22" s="31" t="s">
        <v>120</v>
      </c>
      <c r="AB22" s="31" t="s">
        <v>121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/>
      <c r="AP22" s="31">
        <v>0</v>
      </c>
      <c r="AQ22" s="31">
        <v>0</v>
      </c>
      <c r="AR22" s="31">
        <v>5</v>
      </c>
      <c r="AS22" s="31">
        <v>2</v>
      </c>
      <c r="AT22" s="31">
        <v>0</v>
      </c>
    </row>
    <row r="23" spans="1:46">
      <c r="A23" s="41" t="s">
        <v>107</v>
      </c>
      <c r="B23" s="10">
        <v>103832</v>
      </c>
      <c r="C23" s="5" t="s">
        <v>109</v>
      </c>
      <c r="D23" s="5" t="s">
        <v>297</v>
      </c>
      <c r="E23" s="11">
        <v>3</v>
      </c>
      <c r="F23" s="11">
        <v>3</v>
      </c>
      <c r="G23" s="11">
        <v>3</v>
      </c>
      <c r="H23" s="11">
        <v>3</v>
      </c>
      <c r="I23" s="11">
        <v>3</v>
      </c>
      <c r="J23" s="11">
        <v>3</v>
      </c>
      <c r="K23" s="11">
        <v>3</v>
      </c>
      <c r="L23" s="11">
        <v>3</v>
      </c>
      <c r="M23" s="11">
        <v>3</v>
      </c>
      <c r="N23" s="11">
        <v>3</v>
      </c>
      <c r="O23" s="11">
        <v>3</v>
      </c>
      <c r="P23" s="31">
        <v>3</v>
      </c>
      <c r="Q23" s="31">
        <v>3</v>
      </c>
      <c r="R23" s="31"/>
      <c r="S23" s="31">
        <v>3</v>
      </c>
      <c r="T23" s="31"/>
      <c r="U23" s="31">
        <v>7</v>
      </c>
      <c r="V23" s="31"/>
      <c r="W23" s="31"/>
      <c r="X23" s="31"/>
      <c r="Y23" s="31" t="s">
        <v>107</v>
      </c>
      <c r="Z23" s="31" t="s">
        <v>108</v>
      </c>
      <c r="AA23" s="31" t="s">
        <v>109</v>
      </c>
      <c r="AB23" s="31" t="s">
        <v>110</v>
      </c>
      <c r="AC23" s="31">
        <v>7</v>
      </c>
      <c r="AD23" s="31">
        <v>7</v>
      </c>
      <c r="AE23" s="31">
        <v>7</v>
      </c>
      <c r="AF23" s="31">
        <v>7</v>
      </c>
      <c r="AG23" s="31">
        <v>7</v>
      </c>
      <c r="AH23" s="31">
        <v>7</v>
      </c>
      <c r="AI23" s="31">
        <v>7</v>
      </c>
      <c r="AJ23" s="31">
        <v>7</v>
      </c>
      <c r="AK23" s="31">
        <v>7</v>
      </c>
      <c r="AL23" s="31">
        <v>7</v>
      </c>
      <c r="AM23" s="31">
        <v>7</v>
      </c>
      <c r="AN23" s="31">
        <v>7</v>
      </c>
      <c r="AO23" s="31"/>
      <c r="AP23" s="31">
        <v>7</v>
      </c>
      <c r="AQ23" s="31">
        <v>7</v>
      </c>
      <c r="AR23" s="31">
        <v>3</v>
      </c>
      <c r="AS23" s="31">
        <v>3</v>
      </c>
      <c r="AT23" s="31">
        <v>7</v>
      </c>
    </row>
    <row r="24" spans="1:46">
      <c r="A24" s="41" t="s">
        <v>45</v>
      </c>
      <c r="B24" s="14">
        <v>103872</v>
      </c>
      <c r="C24" s="5" t="s">
        <v>16</v>
      </c>
      <c r="D24" s="5" t="s">
        <v>47</v>
      </c>
      <c r="E24" s="11">
        <v>2</v>
      </c>
      <c r="F24" s="11">
        <v>2</v>
      </c>
      <c r="G24" s="11">
        <v>2</v>
      </c>
      <c r="H24" s="11">
        <v>2</v>
      </c>
      <c r="I24" s="11">
        <v>2</v>
      </c>
      <c r="J24" s="11">
        <v>2</v>
      </c>
      <c r="K24" s="11">
        <v>2</v>
      </c>
      <c r="L24" s="11">
        <v>2</v>
      </c>
      <c r="M24" s="11">
        <v>2</v>
      </c>
      <c r="N24" s="11">
        <v>2</v>
      </c>
      <c r="O24" s="11">
        <v>2</v>
      </c>
      <c r="P24" s="31">
        <v>2</v>
      </c>
      <c r="Q24" s="31">
        <v>2</v>
      </c>
      <c r="R24" s="31"/>
      <c r="S24" s="31">
        <v>2</v>
      </c>
      <c r="T24" s="31"/>
      <c r="U24" s="31">
        <v>0</v>
      </c>
      <c r="V24" s="31"/>
      <c r="W24" s="31"/>
      <c r="X24" s="31"/>
      <c r="Y24" s="31" t="s">
        <v>45</v>
      </c>
      <c r="Z24" s="31" t="s">
        <v>46</v>
      </c>
      <c r="AA24" s="31" t="s">
        <v>16</v>
      </c>
      <c r="AB24" s="31" t="s">
        <v>47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0</v>
      </c>
      <c r="AO24" s="31"/>
      <c r="AP24" s="31">
        <v>0</v>
      </c>
      <c r="AQ24" s="31">
        <v>0</v>
      </c>
      <c r="AR24" s="31">
        <v>1</v>
      </c>
      <c r="AS24" s="31">
        <v>1</v>
      </c>
      <c r="AT24" s="31">
        <v>0</v>
      </c>
    </row>
    <row r="25" spans="1:46" s="42" customFormat="1">
      <c r="B25" s="15"/>
      <c r="D25" s="44" t="s">
        <v>299</v>
      </c>
      <c r="E25" s="16">
        <v>56</v>
      </c>
      <c r="F25" s="16">
        <v>56</v>
      </c>
      <c r="G25" s="16">
        <v>56</v>
      </c>
      <c r="H25" s="16">
        <v>56</v>
      </c>
      <c r="I25" s="16">
        <v>56</v>
      </c>
      <c r="J25" s="16">
        <v>56</v>
      </c>
      <c r="K25" s="16">
        <v>56</v>
      </c>
      <c r="L25" s="16">
        <v>56</v>
      </c>
      <c r="M25" s="16">
        <v>56</v>
      </c>
      <c r="N25" s="16">
        <v>56</v>
      </c>
      <c r="O25" s="16">
        <v>56</v>
      </c>
      <c r="P25" s="28">
        <f>SUM(P8:P24)</f>
        <v>114</v>
      </c>
      <c r="Q25" s="28">
        <f t="shared" ref="Q25:AT25" si="0">SUM(Q8:Q24)</f>
        <v>101</v>
      </c>
      <c r="R25" s="28">
        <f t="shared" si="0"/>
        <v>0</v>
      </c>
      <c r="S25" s="28">
        <f t="shared" si="0"/>
        <v>102.5</v>
      </c>
      <c r="T25" s="28">
        <f t="shared" si="0"/>
        <v>0</v>
      </c>
      <c r="U25" s="28">
        <f t="shared" si="0"/>
        <v>94.75</v>
      </c>
      <c r="V25" s="28">
        <f t="shared" si="0"/>
        <v>0</v>
      </c>
      <c r="W25" s="28">
        <f t="shared" si="0"/>
        <v>0</v>
      </c>
      <c r="X25" s="28">
        <f t="shared" si="0"/>
        <v>0</v>
      </c>
      <c r="Y25" s="28">
        <f t="shared" si="0"/>
        <v>0</v>
      </c>
      <c r="Z25" s="28">
        <f t="shared" si="0"/>
        <v>0</v>
      </c>
      <c r="AA25" s="28">
        <f t="shared" si="0"/>
        <v>0</v>
      </c>
      <c r="AB25" s="28">
        <f t="shared" si="0"/>
        <v>0</v>
      </c>
      <c r="AC25" s="28">
        <f t="shared" si="0"/>
        <v>89</v>
      </c>
      <c r="AD25" s="28">
        <f t="shared" si="0"/>
        <v>89</v>
      </c>
      <c r="AE25" s="28">
        <f t="shared" si="0"/>
        <v>89</v>
      </c>
      <c r="AF25" s="28">
        <f t="shared" si="0"/>
        <v>89</v>
      </c>
      <c r="AG25" s="28">
        <f t="shared" si="0"/>
        <v>89</v>
      </c>
      <c r="AH25" s="28">
        <f t="shared" si="0"/>
        <v>89</v>
      </c>
      <c r="AI25" s="28">
        <f t="shared" si="0"/>
        <v>104</v>
      </c>
      <c r="AJ25" s="28">
        <f t="shared" si="0"/>
        <v>103</v>
      </c>
      <c r="AK25" s="28">
        <f t="shared" si="0"/>
        <v>103</v>
      </c>
      <c r="AL25" s="28">
        <f t="shared" si="0"/>
        <v>103</v>
      </c>
      <c r="AM25" s="28">
        <f t="shared" si="0"/>
        <v>95</v>
      </c>
      <c r="AN25" s="28">
        <f t="shared" si="0"/>
        <v>95</v>
      </c>
      <c r="AO25" s="28">
        <f t="shared" si="0"/>
        <v>0</v>
      </c>
      <c r="AP25" s="28">
        <f t="shared" si="0"/>
        <v>94.75</v>
      </c>
      <c r="AQ25" s="28">
        <f t="shared" si="0"/>
        <v>84</v>
      </c>
      <c r="AR25" s="28">
        <f t="shared" si="0"/>
        <v>106</v>
      </c>
      <c r="AS25" s="28">
        <f t="shared" si="0"/>
        <v>107</v>
      </c>
      <c r="AT25" s="28">
        <f t="shared" si="0"/>
        <v>117</v>
      </c>
    </row>
    <row r="26" spans="1:46">
      <c r="B26" s="18"/>
      <c r="C26" s="18"/>
      <c r="F26" s="9"/>
      <c r="G26" s="9"/>
      <c r="H26" s="9"/>
      <c r="I26" s="9"/>
      <c r="J26" s="9"/>
      <c r="K26" s="9"/>
      <c r="L26" s="9"/>
      <c r="M26" s="9"/>
      <c r="N26" s="9"/>
      <c r="O26" s="9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9"/>
      <c r="AA26" s="49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</row>
    <row r="27" spans="1:46">
      <c r="B27" s="8" t="s">
        <v>330</v>
      </c>
      <c r="C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9"/>
      <c r="AA27" s="49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</row>
    <row r="28" spans="1:46">
      <c r="A28" s="41" t="s">
        <v>64</v>
      </c>
      <c r="B28" s="10">
        <v>103820</v>
      </c>
      <c r="C28" s="5" t="s">
        <v>303</v>
      </c>
      <c r="D28" s="5" t="s">
        <v>67</v>
      </c>
      <c r="E28" s="11">
        <v>8</v>
      </c>
      <c r="F28" s="11">
        <v>8</v>
      </c>
      <c r="G28" s="11">
        <v>8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7</v>
      </c>
      <c r="N28" s="11">
        <v>7</v>
      </c>
      <c r="O28" s="11">
        <v>7</v>
      </c>
      <c r="P28" s="31">
        <v>8</v>
      </c>
      <c r="Q28" s="31">
        <v>7</v>
      </c>
      <c r="R28" s="31"/>
      <c r="S28" s="31">
        <v>7.67</v>
      </c>
      <c r="T28" s="31"/>
      <c r="U28" s="31">
        <v>6.75</v>
      </c>
      <c r="V28" s="31"/>
      <c r="W28" s="31"/>
      <c r="X28" s="31"/>
      <c r="Y28" s="31" t="s">
        <v>64</v>
      </c>
      <c r="Z28" s="31" t="s">
        <v>65</v>
      </c>
      <c r="AA28" s="31" t="s">
        <v>66</v>
      </c>
      <c r="AB28" s="31" t="s">
        <v>67</v>
      </c>
      <c r="AC28" s="31">
        <v>7</v>
      </c>
      <c r="AD28" s="31">
        <v>7</v>
      </c>
      <c r="AE28" s="31">
        <v>7</v>
      </c>
      <c r="AF28" s="31">
        <v>7</v>
      </c>
      <c r="AG28" s="31">
        <v>7</v>
      </c>
      <c r="AH28" s="31">
        <v>7</v>
      </c>
      <c r="AI28" s="31">
        <v>6.5</v>
      </c>
      <c r="AJ28" s="31">
        <v>6.5</v>
      </c>
      <c r="AK28" s="31">
        <v>6.5</v>
      </c>
      <c r="AL28" s="31">
        <v>6.5</v>
      </c>
      <c r="AM28" s="31">
        <v>6.5</v>
      </c>
      <c r="AN28" s="31">
        <v>6.5</v>
      </c>
      <c r="AO28" s="31"/>
      <c r="AP28" s="31">
        <v>6.75</v>
      </c>
      <c r="AQ28" s="31">
        <v>5</v>
      </c>
      <c r="AR28" s="31">
        <v>7</v>
      </c>
      <c r="AS28" s="31">
        <v>11</v>
      </c>
      <c r="AT28" s="31">
        <v>7.5</v>
      </c>
    </row>
    <row r="29" spans="1:46">
      <c r="A29" s="41" t="s">
        <v>68</v>
      </c>
      <c r="B29" s="10">
        <v>103816</v>
      </c>
      <c r="C29" s="5" t="s">
        <v>304</v>
      </c>
      <c r="D29" s="5" t="s">
        <v>305</v>
      </c>
      <c r="E29" s="11">
        <v>3</v>
      </c>
      <c r="F29" s="11">
        <v>3</v>
      </c>
      <c r="G29" s="11">
        <v>3</v>
      </c>
      <c r="H29" s="11">
        <v>3</v>
      </c>
      <c r="I29" s="11">
        <v>3</v>
      </c>
      <c r="J29" s="11">
        <v>3</v>
      </c>
      <c r="K29" s="11">
        <v>3</v>
      </c>
      <c r="L29" s="11">
        <v>3</v>
      </c>
      <c r="M29" s="11">
        <v>3</v>
      </c>
      <c r="N29" s="11">
        <v>3</v>
      </c>
      <c r="O29" s="11">
        <v>3</v>
      </c>
      <c r="P29" s="31">
        <v>7</v>
      </c>
      <c r="Q29" s="31">
        <v>3</v>
      </c>
      <c r="R29" s="31"/>
      <c r="S29" s="31">
        <v>3</v>
      </c>
      <c r="T29" s="31"/>
      <c r="U29" s="31">
        <v>3.83</v>
      </c>
      <c r="V29" s="31"/>
      <c r="W29" s="31"/>
      <c r="X29" s="31"/>
      <c r="Y29" s="31" t="s">
        <v>68</v>
      </c>
      <c r="Z29" s="31" t="s">
        <v>69</v>
      </c>
      <c r="AA29" s="31" t="s">
        <v>24</v>
      </c>
      <c r="AB29" s="31" t="s">
        <v>70</v>
      </c>
      <c r="AC29" s="31">
        <v>5</v>
      </c>
      <c r="AD29" s="31">
        <v>4</v>
      </c>
      <c r="AE29" s="31">
        <v>4</v>
      </c>
      <c r="AF29" s="31">
        <v>4</v>
      </c>
      <c r="AG29" s="31">
        <v>4</v>
      </c>
      <c r="AH29" s="31">
        <v>4</v>
      </c>
      <c r="AI29" s="31">
        <v>4</v>
      </c>
      <c r="AJ29" s="31">
        <v>4</v>
      </c>
      <c r="AK29" s="31">
        <v>4</v>
      </c>
      <c r="AL29" s="31">
        <v>3</v>
      </c>
      <c r="AM29" s="31">
        <v>3</v>
      </c>
      <c r="AN29" s="31">
        <v>3</v>
      </c>
      <c r="AO29" s="31"/>
      <c r="AP29" s="31">
        <v>3.83</v>
      </c>
      <c r="AQ29" s="31">
        <v>4</v>
      </c>
      <c r="AR29" s="31">
        <v>7</v>
      </c>
      <c r="AS29" s="31">
        <v>5</v>
      </c>
      <c r="AT29" s="31">
        <v>4</v>
      </c>
    </row>
    <row r="30" spans="1:46">
      <c r="A30" s="41"/>
      <c r="B30" s="10"/>
      <c r="D30" s="5" t="s">
        <v>382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1">
        <v>0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>
        <v>0</v>
      </c>
      <c r="AS30" s="31">
        <v>0</v>
      </c>
      <c r="AT30" s="31">
        <v>5</v>
      </c>
    </row>
    <row r="31" spans="1:46" ht="16.5" customHeight="1">
      <c r="A31" s="41"/>
      <c r="B31" s="10">
        <v>103845</v>
      </c>
      <c r="D31" s="5" t="s">
        <v>281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31">
        <v>3</v>
      </c>
      <c r="Q31" s="31">
        <v>0</v>
      </c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>
        <v>0</v>
      </c>
      <c r="AO31" s="31"/>
      <c r="AP31" s="31"/>
      <c r="AQ31" s="31">
        <v>0</v>
      </c>
      <c r="AR31" s="31">
        <v>3</v>
      </c>
      <c r="AS31" s="31">
        <v>0</v>
      </c>
      <c r="AT31" s="31">
        <v>0</v>
      </c>
    </row>
    <row r="32" spans="1:46">
      <c r="A32" s="41" t="s">
        <v>71</v>
      </c>
      <c r="B32" s="10">
        <v>103817</v>
      </c>
      <c r="C32" s="5" t="s">
        <v>306</v>
      </c>
      <c r="D32" s="5" t="s">
        <v>74</v>
      </c>
      <c r="E32" s="11">
        <v>7</v>
      </c>
      <c r="F32" s="11">
        <v>7</v>
      </c>
      <c r="G32" s="11">
        <v>7</v>
      </c>
      <c r="H32" s="11">
        <v>6</v>
      </c>
      <c r="I32" s="11">
        <v>6</v>
      </c>
      <c r="J32" s="11">
        <v>6</v>
      </c>
      <c r="K32" s="11">
        <v>6</v>
      </c>
      <c r="L32" s="11">
        <v>6</v>
      </c>
      <c r="M32" s="11">
        <v>6</v>
      </c>
      <c r="N32" s="11">
        <v>6</v>
      </c>
      <c r="O32" s="11">
        <v>6</v>
      </c>
      <c r="P32" s="31">
        <v>8</v>
      </c>
      <c r="Q32" s="31">
        <v>6</v>
      </c>
      <c r="R32" s="31"/>
      <c r="S32" s="31">
        <v>6.25</v>
      </c>
      <c r="T32" s="31"/>
      <c r="U32" s="31">
        <v>4.75</v>
      </c>
      <c r="V32" s="31"/>
      <c r="W32" s="31"/>
      <c r="X32" s="31"/>
      <c r="Y32" s="31" t="s">
        <v>71</v>
      </c>
      <c r="Z32" s="31" t="s">
        <v>72</v>
      </c>
      <c r="AA32" s="31" t="s">
        <v>73</v>
      </c>
      <c r="AB32" s="31" t="s">
        <v>74</v>
      </c>
      <c r="AC32" s="31">
        <v>5</v>
      </c>
      <c r="AD32" s="31">
        <v>5</v>
      </c>
      <c r="AE32" s="31">
        <v>5</v>
      </c>
      <c r="AF32" s="31">
        <v>5</v>
      </c>
      <c r="AG32" s="31">
        <v>5</v>
      </c>
      <c r="AH32" s="31">
        <v>5</v>
      </c>
      <c r="AI32" s="31">
        <v>5</v>
      </c>
      <c r="AJ32" s="31">
        <v>5</v>
      </c>
      <c r="AK32" s="31">
        <v>5</v>
      </c>
      <c r="AL32" s="31">
        <v>4</v>
      </c>
      <c r="AM32" s="31">
        <v>4</v>
      </c>
      <c r="AN32" s="31">
        <v>4</v>
      </c>
      <c r="AO32" s="31"/>
      <c r="AP32" s="31">
        <v>4.75</v>
      </c>
      <c r="AQ32" s="31">
        <v>6</v>
      </c>
      <c r="AR32" s="31">
        <v>9</v>
      </c>
      <c r="AS32" s="31">
        <v>7</v>
      </c>
      <c r="AT32" s="31">
        <v>5</v>
      </c>
    </row>
    <row r="33" spans="1:46">
      <c r="A33" s="41" t="s">
        <v>75</v>
      </c>
      <c r="B33" s="10">
        <v>103818</v>
      </c>
      <c r="C33" s="5" t="s">
        <v>307</v>
      </c>
      <c r="D33" s="5" t="s">
        <v>78</v>
      </c>
      <c r="E33" s="11">
        <v>6</v>
      </c>
      <c r="F33" s="11">
        <v>6</v>
      </c>
      <c r="G33" s="11">
        <v>6</v>
      </c>
      <c r="H33" s="11">
        <v>5</v>
      </c>
      <c r="I33" s="11">
        <v>5</v>
      </c>
      <c r="J33" s="11">
        <v>6</v>
      </c>
      <c r="K33" s="11">
        <v>6</v>
      </c>
      <c r="L33" s="11">
        <v>6</v>
      </c>
      <c r="M33" s="11">
        <v>5</v>
      </c>
      <c r="N33" s="11">
        <v>5</v>
      </c>
      <c r="O33" s="11">
        <v>5</v>
      </c>
      <c r="P33" s="31">
        <v>9</v>
      </c>
      <c r="Q33" s="31">
        <v>5</v>
      </c>
      <c r="R33" s="31"/>
      <c r="S33" s="31">
        <v>5.5</v>
      </c>
      <c r="T33" s="31"/>
      <c r="U33" s="31">
        <v>8.67</v>
      </c>
      <c r="V33" s="31"/>
      <c r="W33" s="31"/>
      <c r="X33" s="31"/>
      <c r="Y33" s="31" t="s">
        <v>75</v>
      </c>
      <c r="Z33" s="31" t="s">
        <v>76</v>
      </c>
      <c r="AA33" s="31" t="s">
        <v>77</v>
      </c>
      <c r="AB33" s="31" t="s">
        <v>78</v>
      </c>
      <c r="AC33" s="31">
        <v>11</v>
      </c>
      <c r="AD33" s="31">
        <v>9</v>
      </c>
      <c r="AE33" s="31">
        <v>9</v>
      </c>
      <c r="AF33" s="31">
        <v>9</v>
      </c>
      <c r="AG33" s="31">
        <v>9</v>
      </c>
      <c r="AH33" s="31">
        <v>9</v>
      </c>
      <c r="AI33" s="31">
        <v>9</v>
      </c>
      <c r="AJ33" s="31">
        <v>9</v>
      </c>
      <c r="AK33" s="31">
        <v>9</v>
      </c>
      <c r="AL33" s="31">
        <v>7</v>
      </c>
      <c r="AM33" s="31">
        <v>7</v>
      </c>
      <c r="AN33" s="31">
        <v>7</v>
      </c>
      <c r="AO33" s="31"/>
      <c r="AP33" s="31">
        <v>8.67</v>
      </c>
      <c r="AQ33" s="31">
        <v>9</v>
      </c>
      <c r="AR33" s="31">
        <v>11</v>
      </c>
      <c r="AS33" s="31">
        <v>8</v>
      </c>
      <c r="AT33" s="31">
        <v>11</v>
      </c>
    </row>
    <row r="34" spans="1:46">
      <c r="A34" s="41" t="s">
        <v>79</v>
      </c>
      <c r="B34" s="10">
        <v>103846</v>
      </c>
      <c r="C34" s="5" t="s">
        <v>308</v>
      </c>
      <c r="D34" s="5" t="s">
        <v>82</v>
      </c>
      <c r="E34" s="11">
        <v>6</v>
      </c>
      <c r="F34" s="11">
        <v>4</v>
      </c>
      <c r="G34" s="11">
        <v>4</v>
      </c>
      <c r="H34" s="11">
        <v>3</v>
      </c>
      <c r="I34" s="11">
        <v>3</v>
      </c>
      <c r="J34" s="11">
        <v>3</v>
      </c>
      <c r="K34" s="11">
        <v>3</v>
      </c>
      <c r="L34" s="11">
        <v>3</v>
      </c>
      <c r="M34" s="11">
        <v>3</v>
      </c>
      <c r="N34" s="11">
        <v>3</v>
      </c>
      <c r="O34" s="11">
        <v>3</v>
      </c>
      <c r="P34" s="31">
        <v>8</v>
      </c>
      <c r="Q34" s="31">
        <v>3</v>
      </c>
      <c r="R34" s="31"/>
      <c r="S34" s="31">
        <v>3.42</v>
      </c>
      <c r="T34" s="31"/>
      <c r="U34" s="31">
        <v>3.67</v>
      </c>
      <c r="V34" s="31"/>
      <c r="W34" s="31"/>
      <c r="X34" s="31"/>
      <c r="Y34" s="31" t="s">
        <v>79</v>
      </c>
      <c r="Z34" s="31" t="s">
        <v>80</v>
      </c>
      <c r="AA34" s="31" t="s">
        <v>81</v>
      </c>
      <c r="AB34" s="31" t="s">
        <v>82</v>
      </c>
      <c r="AC34" s="31">
        <v>5</v>
      </c>
      <c r="AD34" s="31">
        <v>5</v>
      </c>
      <c r="AE34" s="31">
        <v>5</v>
      </c>
      <c r="AF34" s="31">
        <v>4</v>
      </c>
      <c r="AG34" s="31">
        <v>4</v>
      </c>
      <c r="AH34" s="31">
        <v>4</v>
      </c>
      <c r="AI34" s="31">
        <v>2</v>
      </c>
      <c r="AJ34" s="31">
        <v>3</v>
      </c>
      <c r="AK34" s="31">
        <v>3</v>
      </c>
      <c r="AL34" s="31">
        <v>3</v>
      </c>
      <c r="AM34" s="31">
        <v>3</v>
      </c>
      <c r="AN34" s="31">
        <v>3</v>
      </c>
      <c r="AO34" s="31"/>
      <c r="AP34" s="31">
        <v>3.67</v>
      </c>
      <c r="AQ34" s="31">
        <v>0</v>
      </c>
      <c r="AR34" s="31">
        <v>9</v>
      </c>
      <c r="AS34" s="31">
        <v>7</v>
      </c>
      <c r="AT34" s="31">
        <v>0</v>
      </c>
    </row>
    <row r="35" spans="1:46">
      <c r="A35" s="41"/>
      <c r="B35" s="10">
        <v>103847</v>
      </c>
      <c r="D35" s="5" t="s">
        <v>282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31">
        <v>1</v>
      </c>
      <c r="Q35" s="31">
        <v>0</v>
      </c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>
        <v>0</v>
      </c>
      <c r="AO35" s="31"/>
      <c r="AP35" s="31"/>
      <c r="AQ35" s="31">
        <v>0</v>
      </c>
      <c r="AR35" s="31">
        <v>0</v>
      </c>
      <c r="AS35" s="31">
        <v>0</v>
      </c>
      <c r="AT35" s="31">
        <v>0</v>
      </c>
    </row>
    <row r="36" spans="1:46">
      <c r="A36" s="41" t="s">
        <v>83</v>
      </c>
      <c r="B36" s="10">
        <v>103821</v>
      </c>
      <c r="C36" s="5" t="s">
        <v>73</v>
      </c>
      <c r="D36" s="5" t="s">
        <v>86</v>
      </c>
      <c r="E36" s="11">
        <v>5</v>
      </c>
      <c r="F36" s="11">
        <v>5</v>
      </c>
      <c r="G36" s="11">
        <v>5</v>
      </c>
      <c r="H36" s="11">
        <v>3</v>
      </c>
      <c r="I36" s="11">
        <v>3</v>
      </c>
      <c r="J36" s="11">
        <v>3</v>
      </c>
      <c r="K36" s="11">
        <v>3</v>
      </c>
      <c r="L36" s="11">
        <v>3</v>
      </c>
      <c r="M36" s="11">
        <v>3</v>
      </c>
      <c r="N36" s="11">
        <v>3</v>
      </c>
      <c r="O36" s="11">
        <v>2</v>
      </c>
      <c r="P36" s="31">
        <v>4</v>
      </c>
      <c r="Q36" s="31">
        <v>2</v>
      </c>
      <c r="R36" s="31"/>
      <c r="S36" s="31">
        <v>3.33</v>
      </c>
      <c r="T36" s="31"/>
      <c r="U36" s="31">
        <v>2.75</v>
      </c>
      <c r="V36" s="31"/>
      <c r="W36" s="31"/>
      <c r="X36" s="31"/>
      <c r="Y36" s="31" t="s">
        <v>83</v>
      </c>
      <c r="Z36" s="31" t="s">
        <v>84</v>
      </c>
      <c r="AA36" s="31" t="s">
        <v>85</v>
      </c>
      <c r="AB36" s="31" t="s">
        <v>86</v>
      </c>
      <c r="AC36" s="31">
        <v>0</v>
      </c>
      <c r="AD36" s="31">
        <v>3</v>
      </c>
      <c r="AE36" s="31">
        <v>3</v>
      </c>
      <c r="AF36" s="31">
        <v>3</v>
      </c>
      <c r="AG36" s="31">
        <v>3</v>
      </c>
      <c r="AH36" s="31">
        <v>3</v>
      </c>
      <c r="AI36" s="31">
        <v>3</v>
      </c>
      <c r="AJ36" s="31">
        <v>3</v>
      </c>
      <c r="AK36" s="31">
        <v>3</v>
      </c>
      <c r="AL36" s="31">
        <v>3</v>
      </c>
      <c r="AM36" s="31">
        <v>3</v>
      </c>
      <c r="AN36" s="31">
        <v>3</v>
      </c>
      <c r="AO36" s="31"/>
      <c r="AP36" s="31">
        <v>2.75</v>
      </c>
      <c r="AQ36" s="31">
        <v>0</v>
      </c>
      <c r="AR36" s="31">
        <v>5</v>
      </c>
      <c r="AS36" s="31">
        <v>4</v>
      </c>
      <c r="AT36" s="31">
        <v>0</v>
      </c>
    </row>
    <row r="37" spans="1:46">
      <c r="A37" s="41" t="s">
        <v>111</v>
      </c>
      <c r="B37" s="10">
        <v>103833</v>
      </c>
      <c r="C37" s="5" t="s">
        <v>311</v>
      </c>
      <c r="D37" s="5" t="s">
        <v>312</v>
      </c>
      <c r="E37" s="11">
        <v>7</v>
      </c>
      <c r="F37" s="11">
        <v>7</v>
      </c>
      <c r="G37" s="11">
        <v>7</v>
      </c>
      <c r="H37" s="11">
        <v>7</v>
      </c>
      <c r="I37" s="11">
        <v>7</v>
      </c>
      <c r="J37" s="11">
        <v>7</v>
      </c>
      <c r="K37" s="11">
        <v>6</v>
      </c>
      <c r="L37" s="11">
        <v>6</v>
      </c>
      <c r="M37" s="11">
        <v>6</v>
      </c>
      <c r="N37" s="11">
        <v>5</v>
      </c>
      <c r="O37" s="11">
        <v>5</v>
      </c>
      <c r="P37" s="31">
        <v>9</v>
      </c>
      <c r="Q37" s="31">
        <v>5</v>
      </c>
      <c r="R37" s="31"/>
      <c r="S37" s="31">
        <v>6.25</v>
      </c>
      <c r="T37" s="31"/>
      <c r="U37" s="31">
        <v>6.5</v>
      </c>
      <c r="V37" s="31"/>
      <c r="W37" s="31"/>
      <c r="X37" s="31"/>
      <c r="Y37" s="31" t="s">
        <v>111</v>
      </c>
      <c r="Z37" s="31" t="s">
        <v>112</v>
      </c>
      <c r="AA37" s="31" t="s">
        <v>113</v>
      </c>
      <c r="AB37" s="31" t="s">
        <v>114</v>
      </c>
      <c r="AC37" s="31">
        <v>7</v>
      </c>
      <c r="AD37" s="31">
        <v>7</v>
      </c>
      <c r="AE37" s="31">
        <v>7</v>
      </c>
      <c r="AF37" s="31">
        <v>7</v>
      </c>
      <c r="AG37" s="31">
        <v>7</v>
      </c>
      <c r="AH37" s="31">
        <v>7</v>
      </c>
      <c r="AI37" s="31">
        <v>6.5</v>
      </c>
      <c r="AJ37" s="31">
        <v>6.5</v>
      </c>
      <c r="AK37" s="31">
        <v>6.5</v>
      </c>
      <c r="AL37" s="31">
        <v>5.5</v>
      </c>
      <c r="AM37" s="31">
        <v>5.5</v>
      </c>
      <c r="AN37" s="31">
        <v>5.5</v>
      </c>
      <c r="AO37" s="31"/>
      <c r="AP37" s="31">
        <v>6.5</v>
      </c>
      <c r="AQ37" s="31">
        <v>5</v>
      </c>
      <c r="AR37" s="31">
        <v>7</v>
      </c>
      <c r="AS37" s="31">
        <v>6</v>
      </c>
      <c r="AT37" s="31">
        <v>6.5</v>
      </c>
    </row>
    <row r="38" spans="1:46">
      <c r="A38" s="41" t="s">
        <v>216</v>
      </c>
      <c r="B38" s="14">
        <v>103857</v>
      </c>
      <c r="C38" s="5" t="s">
        <v>326</v>
      </c>
      <c r="D38" s="5" t="s">
        <v>219</v>
      </c>
      <c r="E38" s="11">
        <v>3</v>
      </c>
      <c r="F38" s="11">
        <v>3</v>
      </c>
      <c r="G38" s="11">
        <v>3</v>
      </c>
      <c r="H38" s="11">
        <v>3</v>
      </c>
      <c r="I38" s="11">
        <v>3</v>
      </c>
      <c r="J38" s="11">
        <v>3</v>
      </c>
      <c r="K38" s="11">
        <v>3</v>
      </c>
      <c r="L38" s="11">
        <v>3</v>
      </c>
      <c r="M38" s="11">
        <v>3</v>
      </c>
      <c r="N38" s="11">
        <v>3</v>
      </c>
      <c r="O38" s="11">
        <v>3</v>
      </c>
      <c r="P38" s="31">
        <v>3</v>
      </c>
      <c r="Q38" s="31">
        <v>3</v>
      </c>
      <c r="R38" s="31"/>
      <c r="S38" s="31">
        <v>3</v>
      </c>
      <c r="T38" s="31"/>
      <c r="U38" s="31">
        <v>0</v>
      </c>
      <c r="V38" s="31"/>
      <c r="W38" s="31"/>
      <c r="X38" s="31"/>
      <c r="Y38" s="31" t="s">
        <v>216</v>
      </c>
      <c r="Z38" s="31" t="s">
        <v>217</v>
      </c>
      <c r="AA38" s="31" t="s">
        <v>218</v>
      </c>
      <c r="AB38" s="31" t="s">
        <v>219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/>
      <c r="AP38" s="31">
        <v>0</v>
      </c>
      <c r="AQ38" s="31">
        <v>0</v>
      </c>
      <c r="AR38" s="31">
        <v>2</v>
      </c>
      <c r="AS38" s="31">
        <v>3</v>
      </c>
      <c r="AT38" s="31">
        <v>0</v>
      </c>
    </row>
    <row r="39" spans="1:46">
      <c r="B39" s="18"/>
      <c r="C39" s="18"/>
      <c r="D39" s="45" t="s">
        <v>331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50">
        <f>SUM(P28:P38)</f>
        <v>60</v>
      </c>
      <c r="Q39" s="50">
        <f t="shared" ref="Q39:AT39" si="1">SUM(Q28:Q38)</f>
        <v>34</v>
      </c>
      <c r="R39" s="50">
        <f t="shared" si="1"/>
        <v>0</v>
      </c>
      <c r="S39" s="50">
        <f t="shared" si="1"/>
        <v>38.42</v>
      </c>
      <c r="T39" s="50">
        <f t="shared" si="1"/>
        <v>0</v>
      </c>
      <c r="U39" s="50">
        <f t="shared" si="1"/>
        <v>36.92</v>
      </c>
      <c r="V39" s="50">
        <f t="shared" si="1"/>
        <v>0</v>
      </c>
      <c r="W39" s="50">
        <f t="shared" si="1"/>
        <v>0</v>
      </c>
      <c r="X39" s="50">
        <f t="shared" si="1"/>
        <v>0</v>
      </c>
      <c r="Y39" s="50">
        <f t="shared" si="1"/>
        <v>0</v>
      </c>
      <c r="Z39" s="50">
        <f t="shared" si="1"/>
        <v>0</v>
      </c>
      <c r="AA39" s="50">
        <f t="shared" si="1"/>
        <v>0</v>
      </c>
      <c r="AB39" s="50">
        <f t="shared" si="1"/>
        <v>0</v>
      </c>
      <c r="AC39" s="50">
        <f t="shared" si="1"/>
        <v>40</v>
      </c>
      <c r="AD39" s="50">
        <f t="shared" si="1"/>
        <v>40</v>
      </c>
      <c r="AE39" s="50">
        <f t="shared" si="1"/>
        <v>40</v>
      </c>
      <c r="AF39" s="50">
        <f t="shared" si="1"/>
        <v>39</v>
      </c>
      <c r="AG39" s="50">
        <f t="shared" si="1"/>
        <v>39</v>
      </c>
      <c r="AH39" s="50">
        <f t="shared" si="1"/>
        <v>39</v>
      </c>
      <c r="AI39" s="50">
        <f t="shared" si="1"/>
        <v>36</v>
      </c>
      <c r="AJ39" s="50">
        <f t="shared" si="1"/>
        <v>37</v>
      </c>
      <c r="AK39" s="50">
        <f t="shared" si="1"/>
        <v>37</v>
      </c>
      <c r="AL39" s="50">
        <f t="shared" si="1"/>
        <v>32</v>
      </c>
      <c r="AM39" s="50">
        <f t="shared" si="1"/>
        <v>32</v>
      </c>
      <c r="AN39" s="50">
        <f t="shared" si="1"/>
        <v>32</v>
      </c>
      <c r="AO39" s="50">
        <f t="shared" si="1"/>
        <v>0</v>
      </c>
      <c r="AP39" s="50">
        <f t="shared" si="1"/>
        <v>36.92</v>
      </c>
      <c r="AQ39" s="50">
        <f t="shared" si="1"/>
        <v>29</v>
      </c>
      <c r="AR39" s="50">
        <f t="shared" si="1"/>
        <v>60</v>
      </c>
      <c r="AS39" s="50">
        <f t="shared" si="1"/>
        <v>51</v>
      </c>
      <c r="AT39" s="50">
        <f t="shared" si="1"/>
        <v>39</v>
      </c>
    </row>
    <row r="40" spans="1:46">
      <c r="B40" s="18"/>
      <c r="C40" s="18"/>
      <c r="F40" s="9"/>
      <c r="G40" s="9"/>
      <c r="H40" s="9"/>
      <c r="I40" s="9"/>
      <c r="J40" s="9"/>
      <c r="K40" s="9"/>
      <c r="L40" s="9"/>
      <c r="M40" s="9"/>
      <c r="N40" s="9"/>
      <c r="O40" s="9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9"/>
      <c r="AA40" s="49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</row>
    <row r="41" spans="1:46">
      <c r="B41" s="8" t="s">
        <v>332</v>
      </c>
      <c r="C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9"/>
      <c r="AA41" s="49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</row>
    <row r="42" spans="1:46">
      <c r="A42" s="41" t="s">
        <v>170</v>
      </c>
      <c r="B42" s="14">
        <v>103852</v>
      </c>
      <c r="C42" s="5" t="s">
        <v>125</v>
      </c>
      <c r="D42" s="5" t="s">
        <v>172</v>
      </c>
      <c r="E42" s="11">
        <v>6</v>
      </c>
      <c r="F42" s="11">
        <v>6</v>
      </c>
      <c r="G42" s="11">
        <v>6</v>
      </c>
      <c r="H42" s="11">
        <v>6</v>
      </c>
      <c r="I42" s="11">
        <v>6</v>
      </c>
      <c r="J42" s="11">
        <v>6</v>
      </c>
      <c r="K42" s="11">
        <v>6</v>
      </c>
      <c r="L42" s="11">
        <v>6</v>
      </c>
      <c r="M42" s="11">
        <v>6</v>
      </c>
      <c r="N42" s="11">
        <v>6</v>
      </c>
      <c r="O42" s="11">
        <v>6</v>
      </c>
      <c r="P42" s="31">
        <v>6</v>
      </c>
      <c r="Q42" s="31">
        <v>6</v>
      </c>
      <c r="R42" s="31"/>
      <c r="S42" s="31">
        <v>6</v>
      </c>
      <c r="T42" s="31"/>
      <c r="U42" s="31">
        <v>0</v>
      </c>
      <c r="V42" s="31"/>
      <c r="W42" s="31"/>
      <c r="X42" s="31"/>
      <c r="Y42" s="31" t="s">
        <v>170</v>
      </c>
      <c r="Z42" s="31" t="s">
        <v>171</v>
      </c>
      <c r="AA42" s="31"/>
      <c r="AB42" s="31" t="s">
        <v>172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1">
        <v>0</v>
      </c>
      <c r="AK42" s="31">
        <v>0</v>
      </c>
      <c r="AL42" s="31">
        <v>0</v>
      </c>
      <c r="AM42" s="31">
        <v>0</v>
      </c>
      <c r="AN42" s="31">
        <v>0</v>
      </c>
      <c r="AO42" s="31"/>
      <c r="AP42" s="31">
        <v>0</v>
      </c>
      <c r="AQ42" s="31">
        <v>0</v>
      </c>
      <c r="AR42" s="31">
        <v>5</v>
      </c>
      <c r="AS42" s="31">
        <v>0</v>
      </c>
      <c r="AT42" s="31">
        <v>0</v>
      </c>
    </row>
    <row r="43" spans="1:46">
      <c r="A43" s="41" t="s">
        <v>173</v>
      </c>
      <c r="B43" s="14"/>
      <c r="C43" s="10"/>
      <c r="D43" s="5" t="s">
        <v>175</v>
      </c>
      <c r="E43" s="11">
        <v>5</v>
      </c>
      <c r="F43" s="11">
        <v>6</v>
      </c>
      <c r="G43" s="11">
        <v>6</v>
      </c>
      <c r="H43" s="11">
        <v>6</v>
      </c>
      <c r="I43" s="11">
        <v>6</v>
      </c>
      <c r="J43" s="11">
        <v>6</v>
      </c>
      <c r="K43" s="11">
        <v>6</v>
      </c>
      <c r="L43" s="11">
        <v>6</v>
      </c>
      <c r="M43" s="11">
        <v>6</v>
      </c>
      <c r="N43" s="11">
        <v>6</v>
      </c>
      <c r="O43" s="11">
        <v>6</v>
      </c>
      <c r="P43" s="31">
        <v>0</v>
      </c>
      <c r="Q43" s="31">
        <v>6</v>
      </c>
      <c r="R43" s="31"/>
      <c r="S43" s="31">
        <v>5.92</v>
      </c>
      <c r="T43" s="31"/>
      <c r="U43" s="31">
        <v>0</v>
      </c>
      <c r="V43" s="31"/>
      <c r="W43" s="31"/>
      <c r="X43" s="31"/>
      <c r="Y43" s="31" t="s">
        <v>173</v>
      </c>
      <c r="Z43" s="31" t="s">
        <v>174</v>
      </c>
      <c r="AA43" s="31"/>
      <c r="AB43" s="31" t="s">
        <v>175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/>
      <c r="AP43" s="31">
        <v>0</v>
      </c>
      <c r="AQ43" s="31">
        <v>0</v>
      </c>
      <c r="AR43" s="31">
        <v>0</v>
      </c>
      <c r="AS43" s="31">
        <v>0</v>
      </c>
      <c r="AT43" s="31">
        <v>0</v>
      </c>
    </row>
    <row r="44" spans="1:46">
      <c r="A44" s="41" t="s">
        <v>48</v>
      </c>
      <c r="B44" s="10"/>
      <c r="D44" s="5" t="s">
        <v>51</v>
      </c>
      <c r="E44" s="11">
        <v>8</v>
      </c>
      <c r="F44" s="11">
        <v>7</v>
      </c>
      <c r="G44" s="11">
        <v>7</v>
      </c>
      <c r="H44" s="11">
        <v>6</v>
      </c>
      <c r="I44" s="11">
        <v>6</v>
      </c>
      <c r="J44" s="11">
        <v>6</v>
      </c>
      <c r="K44" s="11">
        <v>6</v>
      </c>
      <c r="L44" s="11">
        <v>6</v>
      </c>
      <c r="M44" s="11">
        <v>6</v>
      </c>
      <c r="N44" s="11">
        <v>6</v>
      </c>
      <c r="O44" s="11">
        <v>6</v>
      </c>
      <c r="P44" s="31">
        <v>0</v>
      </c>
      <c r="Q44" s="31">
        <v>6</v>
      </c>
      <c r="R44" s="31"/>
      <c r="S44" s="31">
        <v>6.33</v>
      </c>
      <c r="T44" s="31"/>
      <c r="U44" s="31">
        <v>8.42</v>
      </c>
      <c r="V44" s="31"/>
      <c r="W44" s="31"/>
      <c r="X44" s="31"/>
      <c r="Y44" s="31" t="s">
        <v>48</v>
      </c>
      <c r="Z44" s="31" t="s">
        <v>49</v>
      </c>
      <c r="AA44" s="31" t="s">
        <v>50</v>
      </c>
      <c r="AB44" s="31" t="s">
        <v>51</v>
      </c>
      <c r="AC44" s="31">
        <v>6</v>
      </c>
      <c r="AD44" s="31">
        <v>6</v>
      </c>
      <c r="AE44" s="31">
        <v>7</v>
      </c>
      <c r="AF44" s="31">
        <v>7</v>
      </c>
      <c r="AG44" s="31">
        <v>7</v>
      </c>
      <c r="AH44" s="31">
        <v>8</v>
      </c>
      <c r="AI44" s="31">
        <v>10</v>
      </c>
      <c r="AJ44" s="31">
        <v>10</v>
      </c>
      <c r="AK44" s="31">
        <v>10</v>
      </c>
      <c r="AL44" s="31">
        <v>10</v>
      </c>
      <c r="AM44" s="31">
        <v>10</v>
      </c>
      <c r="AN44" s="31">
        <v>10</v>
      </c>
      <c r="AO44" s="31"/>
      <c r="AP44" s="31">
        <v>8.42</v>
      </c>
      <c r="AQ44" s="31">
        <v>0</v>
      </c>
      <c r="AR44" s="31">
        <v>0</v>
      </c>
      <c r="AS44" s="31">
        <v>6</v>
      </c>
      <c r="AT44" s="31">
        <v>4</v>
      </c>
    </row>
    <row r="45" spans="1:46">
      <c r="A45" s="41" t="s">
        <v>52</v>
      </c>
      <c r="B45" s="10">
        <v>103874</v>
      </c>
      <c r="C45" s="5" t="s">
        <v>125</v>
      </c>
      <c r="D45" s="5" t="s">
        <v>55</v>
      </c>
      <c r="E45" s="11">
        <v>13</v>
      </c>
      <c r="F45" s="11">
        <v>13</v>
      </c>
      <c r="G45" s="11">
        <v>13</v>
      </c>
      <c r="H45" s="11">
        <v>13</v>
      </c>
      <c r="I45" s="11">
        <v>13</v>
      </c>
      <c r="J45" s="11">
        <v>13</v>
      </c>
      <c r="K45" s="11">
        <v>12</v>
      </c>
      <c r="L45" s="11">
        <v>12</v>
      </c>
      <c r="M45" s="11">
        <v>12</v>
      </c>
      <c r="N45" s="11">
        <v>12</v>
      </c>
      <c r="O45" s="11">
        <v>11</v>
      </c>
      <c r="P45" s="31">
        <v>14</v>
      </c>
      <c r="Q45" s="31">
        <v>11</v>
      </c>
      <c r="R45" s="31"/>
      <c r="S45" s="31">
        <v>12.33</v>
      </c>
      <c r="T45" s="31"/>
      <c r="U45" s="31">
        <v>12</v>
      </c>
      <c r="V45" s="31"/>
      <c r="W45" s="31"/>
      <c r="X45" s="31"/>
      <c r="Y45" s="31" t="s">
        <v>52</v>
      </c>
      <c r="Z45" s="31" t="s">
        <v>53</v>
      </c>
      <c r="AA45" s="31" t="s">
        <v>54</v>
      </c>
      <c r="AB45" s="31" t="s">
        <v>55</v>
      </c>
      <c r="AC45" s="31">
        <v>11</v>
      </c>
      <c r="AD45" s="31">
        <v>11</v>
      </c>
      <c r="AE45" s="31">
        <v>11</v>
      </c>
      <c r="AF45" s="31">
        <v>11</v>
      </c>
      <c r="AG45" s="31">
        <v>11</v>
      </c>
      <c r="AH45" s="31">
        <v>11</v>
      </c>
      <c r="AI45" s="31">
        <v>13</v>
      </c>
      <c r="AJ45" s="31">
        <v>13</v>
      </c>
      <c r="AK45" s="31">
        <v>13</v>
      </c>
      <c r="AL45" s="31">
        <v>13</v>
      </c>
      <c r="AM45" s="31">
        <v>13</v>
      </c>
      <c r="AN45" s="31">
        <v>13</v>
      </c>
      <c r="AO45" s="31"/>
      <c r="AP45" s="31">
        <v>12</v>
      </c>
      <c r="AQ45" s="31">
        <f>4+9</f>
        <v>13</v>
      </c>
      <c r="AR45" s="31">
        <v>15</v>
      </c>
      <c r="AS45" s="31">
        <v>17</v>
      </c>
      <c r="AT45" s="31">
        <f>4+13.5</f>
        <v>17.5</v>
      </c>
    </row>
    <row r="46" spans="1:46">
      <c r="A46" s="41" t="s">
        <v>56</v>
      </c>
      <c r="B46" s="10">
        <v>103819</v>
      </c>
      <c r="C46" s="5" t="s">
        <v>300</v>
      </c>
      <c r="D46" s="5" t="s">
        <v>301</v>
      </c>
      <c r="E46" s="11">
        <v>28</v>
      </c>
      <c r="F46" s="11">
        <v>27</v>
      </c>
      <c r="G46" s="11">
        <v>26</v>
      </c>
      <c r="H46" s="11">
        <v>24</v>
      </c>
      <c r="I46" s="11">
        <v>24</v>
      </c>
      <c r="J46" s="11">
        <v>24</v>
      </c>
      <c r="K46" s="11">
        <v>24</v>
      </c>
      <c r="L46" s="11">
        <v>24</v>
      </c>
      <c r="M46" s="11">
        <v>24</v>
      </c>
      <c r="N46" s="11">
        <v>24</v>
      </c>
      <c r="O46" s="11">
        <v>24</v>
      </c>
      <c r="P46" s="31">
        <v>35</v>
      </c>
      <c r="Q46" s="31">
        <v>24</v>
      </c>
      <c r="R46" s="31"/>
      <c r="S46" s="31">
        <v>24.75</v>
      </c>
      <c r="T46" s="31"/>
      <c r="U46" s="31">
        <v>36.17</v>
      </c>
      <c r="V46" s="31"/>
      <c r="W46" s="31"/>
      <c r="X46" s="31"/>
      <c r="Y46" s="31" t="s">
        <v>56</v>
      </c>
      <c r="Z46" s="31" t="s">
        <v>57</v>
      </c>
      <c r="AA46" s="31" t="s">
        <v>58</v>
      </c>
      <c r="AB46" s="31" t="s">
        <v>59</v>
      </c>
      <c r="AC46" s="31">
        <v>34</v>
      </c>
      <c r="AD46" s="31">
        <v>44</v>
      </c>
      <c r="AE46" s="31">
        <v>44</v>
      </c>
      <c r="AF46" s="31">
        <v>44</v>
      </c>
      <c r="AG46" s="31">
        <v>44</v>
      </c>
      <c r="AH46" s="31">
        <v>33</v>
      </c>
      <c r="AI46" s="31">
        <v>33</v>
      </c>
      <c r="AJ46" s="31">
        <v>33</v>
      </c>
      <c r="AK46" s="31">
        <v>33</v>
      </c>
      <c r="AL46" s="31">
        <v>31</v>
      </c>
      <c r="AM46" s="31">
        <v>31</v>
      </c>
      <c r="AN46" s="31">
        <v>30</v>
      </c>
      <c r="AO46" s="31"/>
      <c r="AP46" s="31">
        <v>36.17</v>
      </c>
      <c r="AQ46" s="31">
        <v>44</v>
      </c>
      <c r="AR46" s="31">
        <v>34</v>
      </c>
      <c r="AS46" s="31">
        <v>31</v>
      </c>
      <c r="AT46" s="31">
        <f>38+2</f>
        <v>40</v>
      </c>
    </row>
    <row r="47" spans="1:46">
      <c r="A47" s="41" t="s">
        <v>60</v>
      </c>
      <c r="B47" s="10">
        <v>103875</v>
      </c>
      <c r="C47" s="5" t="s">
        <v>125</v>
      </c>
      <c r="D47" s="5" t="s">
        <v>302</v>
      </c>
      <c r="E47" s="11">
        <v>10</v>
      </c>
      <c r="F47" s="11">
        <v>10</v>
      </c>
      <c r="G47" s="11">
        <v>10</v>
      </c>
      <c r="H47" s="11">
        <v>10</v>
      </c>
      <c r="I47" s="11">
        <v>10</v>
      </c>
      <c r="J47" s="11">
        <v>10</v>
      </c>
      <c r="K47" s="11">
        <v>10</v>
      </c>
      <c r="L47" s="11">
        <v>10</v>
      </c>
      <c r="M47" s="11">
        <v>10</v>
      </c>
      <c r="N47" s="11">
        <v>9</v>
      </c>
      <c r="O47" s="11">
        <v>9</v>
      </c>
      <c r="P47" s="31">
        <v>12</v>
      </c>
      <c r="Q47" s="31">
        <v>9</v>
      </c>
      <c r="R47" s="31"/>
      <c r="S47" s="31">
        <v>9.75</v>
      </c>
      <c r="T47" s="31"/>
      <c r="U47" s="31">
        <v>12</v>
      </c>
      <c r="V47" s="31"/>
      <c r="W47" s="31"/>
      <c r="X47" s="31"/>
      <c r="Y47" s="31" t="s">
        <v>60</v>
      </c>
      <c r="Z47" s="31" t="s">
        <v>61</v>
      </c>
      <c r="AA47" s="31" t="s">
        <v>62</v>
      </c>
      <c r="AB47" s="31" t="s">
        <v>63</v>
      </c>
      <c r="AC47" s="31">
        <v>12</v>
      </c>
      <c r="AD47" s="31">
        <v>12</v>
      </c>
      <c r="AE47" s="31">
        <v>12</v>
      </c>
      <c r="AF47" s="31">
        <v>12</v>
      </c>
      <c r="AG47" s="31">
        <v>12</v>
      </c>
      <c r="AH47" s="31">
        <v>12</v>
      </c>
      <c r="AI47" s="31">
        <v>12</v>
      </c>
      <c r="AJ47" s="31">
        <v>12</v>
      </c>
      <c r="AK47" s="31">
        <v>12</v>
      </c>
      <c r="AL47" s="31">
        <v>12</v>
      </c>
      <c r="AM47" s="31">
        <v>12</v>
      </c>
      <c r="AN47" s="31">
        <v>12</v>
      </c>
      <c r="AO47" s="31"/>
      <c r="AP47" s="31">
        <v>12</v>
      </c>
      <c r="AQ47" s="31">
        <v>10</v>
      </c>
      <c r="AR47" s="31">
        <v>10</v>
      </c>
      <c r="AS47" s="31">
        <v>12</v>
      </c>
      <c r="AT47" s="31">
        <v>14</v>
      </c>
    </row>
    <row r="48" spans="1:46">
      <c r="A48" s="41"/>
      <c r="B48" s="10">
        <v>106292</v>
      </c>
      <c r="C48" s="5" t="s">
        <v>28</v>
      </c>
      <c r="D48" s="5" t="s">
        <v>283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31">
        <v>4</v>
      </c>
      <c r="Q48" s="31">
        <v>0</v>
      </c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>
        <v>0</v>
      </c>
      <c r="AO48" s="31"/>
      <c r="AP48" s="31"/>
      <c r="AQ48" s="31">
        <v>0</v>
      </c>
      <c r="AR48" s="31">
        <v>3</v>
      </c>
      <c r="AS48" s="31">
        <v>0</v>
      </c>
      <c r="AT48" s="31">
        <v>0</v>
      </c>
    </row>
    <row r="49" spans="1:46">
      <c r="A49" s="41" t="s">
        <v>99</v>
      </c>
      <c r="B49" s="10">
        <v>103830</v>
      </c>
      <c r="C49" s="5" t="s">
        <v>309</v>
      </c>
      <c r="D49" s="5" t="s">
        <v>310</v>
      </c>
      <c r="E49" s="11">
        <v>14</v>
      </c>
      <c r="F49" s="11">
        <v>14</v>
      </c>
      <c r="G49" s="11">
        <v>13</v>
      </c>
      <c r="H49" s="11">
        <v>12</v>
      </c>
      <c r="I49" s="11">
        <v>12</v>
      </c>
      <c r="J49" s="11">
        <v>12</v>
      </c>
      <c r="K49" s="11">
        <v>12</v>
      </c>
      <c r="L49" s="11">
        <v>12</v>
      </c>
      <c r="M49" s="11">
        <v>12</v>
      </c>
      <c r="N49" s="11">
        <v>12</v>
      </c>
      <c r="O49" s="11">
        <v>12</v>
      </c>
      <c r="P49" s="31">
        <v>14</v>
      </c>
      <c r="Q49" s="31">
        <v>12</v>
      </c>
      <c r="R49" s="31"/>
      <c r="S49" s="31">
        <v>12.42</v>
      </c>
      <c r="T49" s="31"/>
      <c r="U49" s="31">
        <v>5.83</v>
      </c>
      <c r="V49" s="31"/>
      <c r="W49" s="31"/>
      <c r="X49" s="31"/>
      <c r="Y49" s="31" t="s">
        <v>99</v>
      </c>
      <c r="Z49" s="31" t="s">
        <v>100</v>
      </c>
      <c r="AA49" s="31" t="s">
        <v>101</v>
      </c>
      <c r="AB49" s="31" t="s">
        <v>102</v>
      </c>
      <c r="AC49" s="31">
        <v>11</v>
      </c>
      <c r="AD49" s="31">
        <v>0</v>
      </c>
      <c r="AE49" s="31">
        <v>0</v>
      </c>
      <c r="AF49" s="31">
        <v>0</v>
      </c>
      <c r="AG49" s="31">
        <v>0</v>
      </c>
      <c r="AH49" s="31">
        <v>9</v>
      </c>
      <c r="AI49" s="31">
        <v>9</v>
      </c>
      <c r="AJ49" s="31">
        <v>9</v>
      </c>
      <c r="AK49" s="31">
        <v>9</v>
      </c>
      <c r="AL49" s="31">
        <v>8</v>
      </c>
      <c r="AM49" s="31">
        <v>8</v>
      </c>
      <c r="AN49" s="31">
        <v>7</v>
      </c>
      <c r="AO49" s="31"/>
      <c r="AP49" s="31">
        <v>5.83</v>
      </c>
      <c r="AQ49" s="31">
        <v>20</v>
      </c>
      <c r="AR49" s="31">
        <v>13</v>
      </c>
      <c r="AS49" s="31">
        <v>12</v>
      </c>
      <c r="AT49" s="31">
        <v>11</v>
      </c>
    </row>
    <row r="50" spans="1:46">
      <c r="A50" s="41"/>
      <c r="B50" s="14">
        <v>103840</v>
      </c>
      <c r="C50" s="5" t="s">
        <v>94</v>
      </c>
      <c r="D50" s="5" t="s">
        <v>284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31">
        <v>4</v>
      </c>
      <c r="Q50" s="31">
        <v>0</v>
      </c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>
        <v>0</v>
      </c>
      <c r="AO50" s="31"/>
      <c r="AP50" s="31"/>
      <c r="AQ50" s="31">
        <v>0</v>
      </c>
      <c r="AR50" s="31">
        <v>4</v>
      </c>
      <c r="AS50" s="31">
        <v>0</v>
      </c>
      <c r="AT50" s="31">
        <v>0</v>
      </c>
    </row>
    <row r="51" spans="1:46">
      <c r="A51" s="41"/>
      <c r="B51" s="14">
        <v>103842</v>
      </c>
      <c r="C51" s="5" t="s">
        <v>94</v>
      </c>
      <c r="D51" s="5" t="s">
        <v>285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31">
        <v>1</v>
      </c>
      <c r="Q51" s="31">
        <v>0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>
        <v>0</v>
      </c>
      <c r="AO51" s="31"/>
      <c r="AP51" s="31"/>
      <c r="AQ51" s="31">
        <v>0</v>
      </c>
      <c r="AR51" s="31">
        <v>1</v>
      </c>
      <c r="AS51" s="31">
        <v>0</v>
      </c>
      <c r="AT51" s="31">
        <v>0</v>
      </c>
    </row>
    <row r="52" spans="1:46">
      <c r="A52" s="41" t="s">
        <v>178</v>
      </c>
      <c r="B52" s="10">
        <v>103858</v>
      </c>
      <c r="C52" s="5" t="s">
        <v>321</v>
      </c>
      <c r="D52" s="5" t="s">
        <v>181</v>
      </c>
      <c r="E52" s="11">
        <v>3</v>
      </c>
      <c r="F52" s="11">
        <v>3</v>
      </c>
      <c r="G52" s="11">
        <v>3</v>
      </c>
      <c r="H52" s="11">
        <v>3</v>
      </c>
      <c r="I52" s="11">
        <v>3</v>
      </c>
      <c r="J52" s="11">
        <v>3</v>
      </c>
      <c r="K52" s="11">
        <v>3</v>
      </c>
      <c r="L52" s="11">
        <v>3</v>
      </c>
      <c r="M52" s="11">
        <v>3</v>
      </c>
      <c r="N52" s="11">
        <v>3</v>
      </c>
      <c r="O52" s="11">
        <v>3</v>
      </c>
      <c r="P52" s="31">
        <v>2</v>
      </c>
      <c r="Q52" s="31">
        <v>3</v>
      </c>
      <c r="R52" s="31"/>
      <c r="S52" s="31">
        <v>3</v>
      </c>
      <c r="T52" s="31"/>
      <c r="U52" s="31">
        <v>3</v>
      </c>
      <c r="V52" s="31"/>
      <c r="W52" s="31"/>
      <c r="X52" s="31"/>
      <c r="Y52" s="31" t="s">
        <v>178</v>
      </c>
      <c r="Z52" s="31" t="s">
        <v>179</v>
      </c>
      <c r="AA52" s="31" t="s">
        <v>180</v>
      </c>
      <c r="AB52" s="31" t="s">
        <v>181</v>
      </c>
      <c r="AC52" s="31">
        <v>3</v>
      </c>
      <c r="AD52" s="31">
        <v>3</v>
      </c>
      <c r="AE52" s="31">
        <v>3</v>
      </c>
      <c r="AF52" s="31">
        <v>3</v>
      </c>
      <c r="AG52" s="31">
        <v>3</v>
      </c>
      <c r="AH52" s="31">
        <v>3</v>
      </c>
      <c r="AI52" s="31">
        <v>3</v>
      </c>
      <c r="AJ52" s="31">
        <v>3</v>
      </c>
      <c r="AK52" s="31">
        <v>3</v>
      </c>
      <c r="AL52" s="31">
        <v>3</v>
      </c>
      <c r="AM52" s="31">
        <v>3</v>
      </c>
      <c r="AN52" s="31">
        <v>3</v>
      </c>
      <c r="AO52" s="31"/>
      <c r="AP52" s="31">
        <v>3</v>
      </c>
      <c r="AQ52" s="31">
        <v>5</v>
      </c>
      <c r="AR52" s="31">
        <v>2</v>
      </c>
      <c r="AS52" s="31">
        <v>2</v>
      </c>
      <c r="AT52" s="31">
        <v>3</v>
      </c>
    </row>
    <row r="53" spans="1:46">
      <c r="A53" s="41" t="s">
        <v>182</v>
      </c>
      <c r="B53" s="10">
        <v>103859</v>
      </c>
      <c r="C53" s="5" t="s">
        <v>321</v>
      </c>
      <c r="D53" s="5" t="s">
        <v>184</v>
      </c>
      <c r="E53" s="11">
        <v>11</v>
      </c>
      <c r="F53" s="11">
        <v>11</v>
      </c>
      <c r="G53" s="11">
        <v>11</v>
      </c>
      <c r="H53" s="11">
        <v>11</v>
      </c>
      <c r="I53" s="11">
        <v>11</v>
      </c>
      <c r="J53" s="11">
        <v>11</v>
      </c>
      <c r="K53" s="11">
        <v>11</v>
      </c>
      <c r="L53" s="11">
        <v>11</v>
      </c>
      <c r="M53" s="11">
        <v>11</v>
      </c>
      <c r="N53" s="11">
        <v>11</v>
      </c>
      <c r="O53" s="11">
        <v>11</v>
      </c>
      <c r="P53" s="31">
        <v>13</v>
      </c>
      <c r="Q53" s="31">
        <v>11</v>
      </c>
      <c r="R53" s="31"/>
      <c r="S53" s="31">
        <v>11</v>
      </c>
      <c r="T53" s="31"/>
      <c r="U53" s="31">
        <v>11</v>
      </c>
      <c r="V53" s="31"/>
      <c r="W53" s="31"/>
      <c r="X53" s="31"/>
      <c r="Y53" s="31" t="s">
        <v>182</v>
      </c>
      <c r="Z53" s="31" t="s">
        <v>183</v>
      </c>
      <c r="AA53" s="31" t="s">
        <v>180</v>
      </c>
      <c r="AB53" s="31" t="s">
        <v>184</v>
      </c>
      <c r="AC53" s="31">
        <v>11</v>
      </c>
      <c r="AD53" s="31">
        <v>11</v>
      </c>
      <c r="AE53" s="31">
        <v>11</v>
      </c>
      <c r="AF53" s="31">
        <v>11</v>
      </c>
      <c r="AG53" s="31">
        <v>11</v>
      </c>
      <c r="AH53" s="31">
        <v>11</v>
      </c>
      <c r="AI53" s="31">
        <v>11</v>
      </c>
      <c r="AJ53" s="31">
        <v>11</v>
      </c>
      <c r="AK53" s="31">
        <v>11</v>
      </c>
      <c r="AL53" s="31">
        <v>11</v>
      </c>
      <c r="AM53" s="31">
        <v>11</v>
      </c>
      <c r="AN53" s="31">
        <v>11</v>
      </c>
      <c r="AO53" s="31"/>
      <c r="AP53" s="31">
        <v>11</v>
      </c>
      <c r="AQ53" s="31">
        <v>13</v>
      </c>
      <c r="AR53" s="31">
        <v>9</v>
      </c>
      <c r="AS53" s="31">
        <v>10</v>
      </c>
      <c r="AT53" s="31">
        <v>14.5</v>
      </c>
    </row>
    <row r="54" spans="1:46">
      <c r="B54" s="18"/>
      <c r="C54" s="18"/>
      <c r="D54" s="45" t="s">
        <v>333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50">
        <f>SUM(P42:P53)</f>
        <v>105</v>
      </c>
      <c r="Q54" s="50">
        <f t="shared" ref="Q54:AT54" si="2">SUM(Q42:Q53)</f>
        <v>88</v>
      </c>
      <c r="R54" s="50">
        <f t="shared" si="2"/>
        <v>0</v>
      </c>
      <c r="S54" s="50">
        <f t="shared" si="2"/>
        <v>91.5</v>
      </c>
      <c r="T54" s="50">
        <f t="shared" si="2"/>
        <v>0</v>
      </c>
      <c r="U54" s="50">
        <f t="shared" si="2"/>
        <v>88.42</v>
      </c>
      <c r="V54" s="50">
        <f t="shared" si="2"/>
        <v>0</v>
      </c>
      <c r="W54" s="50">
        <f t="shared" si="2"/>
        <v>0</v>
      </c>
      <c r="X54" s="50">
        <f t="shared" si="2"/>
        <v>0</v>
      </c>
      <c r="Y54" s="50">
        <f t="shared" si="2"/>
        <v>0</v>
      </c>
      <c r="Z54" s="50">
        <f t="shared" si="2"/>
        <v>0</v>
      </c>
      <c r="AA54" s="50">
        <f t="shared" si="2"/>
        <v>0</v>
      </c>
      <c r="AB54" s="50">
        <f t="shared" si="2"/>
        <v>0</v>
      </c>
      <c r="AC54" s="50">
        <f t="shared" si="2"/>
        <v>88</v>
      </c>
      <c r="AD54" s="50">
        <f t="shared" si="2"/>
        <v>87</v>
      </c>
      <c r="AE54" s="50">
        <f t="shared" si="2"/>
        <v>88</v>
      </c>
      <c r="AF54" s="50">
        <f t="shared" si="2"/>
        <v>88</v>
      </c>
      <c r="AG54" s="50">
        <f t="shared" si="2"/>
        <v>88</v>
      </c>
      <c r="AH54" s="50">
        <f t="shared" si="2"/>
        <v>87</v>
      </c>
      <c r="AI54" s="50">
        <f t="shared" si="2"/>
        <v>91</v>
      </c>
      <c r="AJ54" s="50">
        <f t="shared" si="2"/>
        <v>91</v>
      </c>
      <c r="AK54" s="50">
        <f t="shared" si="2"/>
        <v>91</v>
      </c>
      <c r="AL54" s="50">
        <f t="shared" si="2"/>
        <v>88</v>
      </c>
      <c r="AM54" s="50">
        <f t="shared" si="2"/>
        <v>88</v>
      </c>
      <c r="AN54" s="50">
        <f t="shared" si="2"/>
        <v>86</v>
      </c>
      <c r="AO54" s="50">
        <f t="shared" si="2"/>
        <v>0</v>
      </c>
      <c r="AP54" s="50">
        <f t="shared" si="2"/>
        <v>88.42</v>
      </c>
      <c r="AQ54" s="50">
        <f t="shared" si="2"/>
        <v>105</v>
      </c>
      <c r="AR54" s="50">
        <f t="shared" si="2"/>
        <v>96</v>
      </c>
      <c r="AS54" s="50">
        <f t="shared" si="2"/>
        <v>90</v>
      </c>
      <c r="AT54" s="50">
        <f t="shared" si="2"/>
        <v>104</v>
      </c>
    </row>
    <row r="55" spans="1:46">
      <c r="B55" s="18"/>
      <c r="C55" s="18"/>
      <c r="F55" s="9"/>
      <c r="G55" s="9"/>
      <c r="H55" s="9"/>
      <c r="I55" s="9"/>
      <c r="J55" s="9"/>
      <c r="K55" s="9"/>
      <c r="L55" s="9"/>
      <c r="M55" s="9"/>
      <c r="N55" s="9"/>
      <c r="O55" s="9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9"/>
      <c r="AA55" s="49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</row>
    <row r="56" spans="1:46">
      <c r="B56" s="18"/>
      <c r="C56" s="18"/>
      <c r="D56" s="8" t="s">
        <v>91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51">
        <f>+P54+P39+P25</f>
        <v>279</v>
      </c>
      <c r="Q56" s="51">
        <f t="shared" ref="Q56:AT56" si="3">+Q54+Q39+Q25</f>
        <v>223</v>
      </c>
      <c r="R56" s="51">
        <f t="shared" si="3"/>
        <v>0</v>
      </c>
      <c r="S56" s="51">
        <f t="shared" si="3"/>
        <v>232.42000000000002</v>
      </c>
      <c r="T56" s="51">
        <f t="shared" si="3"/>
        <v>0</v>
      </c>
      <c r="U56" s="51">
        <f t="shared" si="3"/>
        <v>220.09</v>
      </c>
      <c r="V56" s="51">
        <f t="shared" si="3"/>
        <v>0</v>
      </c>
      <c r="W56" s="51">
        <f t="shared" si="3"/>
        <v>0</v>
      </c>
      <c r="X56" s="51">
        <f t="shared" si="3"/>
        <v>0</v>
      </c>
      <c r="Y56" s="51">
        <f t="shared" si="3"/>
        <v>0</v>
      </c>
      <c r="Z56" s="51">
        <f t="shared" si="3"/>
        <v>0</v>
      </c>
      <c r="AA56" s="51">
        <f t="shared" si="3"/>
        <v>0</v>
      </c>
      <c r="AB56" s="51">
        <f t="shared" si="3"/>
        <v>0</v>
      </c>
      <c r="AC56" s="51">
        <f t="shared" si="3"/>
        <v>217</v>
      </c>
      <c r="AD56" s="51">
        <f t="shared" si="3"/>
        <v>216</v>
      </c>
      <c r="AE56" s="51">
        <f t="shared" si="3"/>
        <v>217</v>
      </c>
      <c r="AF56" s="51">
        <f t="shared" si="3"/>
        <v>216</v>
      </c>
      <c r="AG56" s="51">
        <f t="shared" si="3"/>
        <v>216</v>
      </c>
      <c r="AH56" s="51">
        <f t="shared" si="3"/>
        <v>215</v>
      </c>
      <c r="AI56" s="51">
        <f t="shared" si="3"/>
        <v>231</v>
      </c>
      <c r="AJ56" s="51">
        <f t="shared" si="3"/>
        <v>231</v>
      </c>
      <c r="AK56" s="51">
        <f t="shared" si="3"/>
        <v>231</v>
      </c>
      <c r="AL56" s="51">
        <f t="shared" si="3"/>
        <v>223</v>
      </c>
      <c r="AM56" s="51">
        <f t="shared" si="3"/>
        <v>215</v>
      </c>
      <c r="AN56" s="51">
        <f t="shared" si="3"/>
        <v>213</v>
      </c>
      <c r="AO56" s="51">
        <f t="shared" si="3"/>
        <v>0</v>
      </c>
      <c r="AP56" s="51">
        <f t="shared" si="3"/>
        <v>220.09</v>
      </c>
      <c r="AQ56" s="51">
        <f t="shared" si="3"/>
        <v>218</v>
      </c>
      <c r="AR56" s="51">
        <f t="shared" si="3"/>
        <v>262</v>
      </c>
      <c r="AS56" s="51">
        <f t="shared" si="3"/>
        <v>248</v>
      </c>
      <c r="AT56" s="51">
        <f t="shared" si="3"/>
        <v>260</v>
      </c>
    </row>
    <row r="57" spans="1:46">
      <c r="F57" s="9"/>
      <c r="G57" s="9"/>
      <c r="H57" s="9"/>
      <c r="I57" s="9"/>
      <c r="J57" s="9"/>
      <c r="K57" s="9"/>
      <c r="L57" s="9"/>
      <c r="M57" s="9"/>
      <c r="N57" s="9"/>
      <c r="O57" s="9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</row>
    <row r="58" spans="1:46">
      <c r="B58" s="8" t="s">
        <v>122</v>
      </c>
      <c r="C58" s="8"/>
      <c r="F58" s="9"/>
      <c r="G58" s="9"/>
      <c r="H58" s="9"/>
      <c r="I58" s="9"/>
      <c r="J58" s="9"/>
      <c r="K58" s="9"/>
      <c r="L58" s="9"/>
      <c r="M58" s="9"/>
      <c r="N58" s="9"/>
      <c r="O58" s="9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52" t="s">
        <v>122</v>
      </c>
      <c r="AA58" s="52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</row>
    <row r="59" spans="1:46">
      <c r="A59" s="41" t="s">
        <v>123</v>
      </c>
      <c r="B59" s="10">
        <v>103825</v>
      </c>
      <c r="C59" s="5" t="s">
        <v>125</v>
      </c>
      <c r="D59" s="5" t="s">
        <v>126</v>
      </c>
      <c r="E59" s="11">
        <v>11</v>
      </c>
      <c r="F59" s="11">
        <v>11</v>
      </c>
      <c r="G59" s="11">
        <v>11</v>
      </c>
      <c r="H59" s="11">
        <v>11</v>
      </c>
      <c r="I59" s="11">
        <v>11</v>
      </c>
      <c r="J59" s="11">
        <v>11</v>
      </c>
      <c r="K59" s="11">
        <v>11</v>
      </c>
      <c r="L59" s="11">
        <v>11</v>
      </c>
      <c r="M59" s="11">
        <v>11</v>
      </c>
      <c r="N59" s="11">
        <v>11</v>
      </c>
      <c r="O59" s="11">
        <v>11</v>
      </c>
      <c r="P59" s="31">
        <v>12</v>
      </c>
      <c r="Q59" s="31">
        <v>11</v>
      </c>
      <c r="R59" s="31"/>
      <c r="S59" s="31">
        <v>11</v>
      </c>
      <c r="T59" s="31"/>
      <c r="U59" s="31">
        <v>11</v>
      </c>
      <c r="V59" s="31"/>
      <c r="W59" s="31"/>
      <c r="X59" s="31"/>
      <c r="Y59" s="31" t="s">
        <v>123</v>
      </c>
      <c r="Z59" s="31" t="s">
        <v>124</v>
      </c>
      <c r="AA59" s="31" t="s">
        <v>125</v>
      </c>
      <c r="AB59" s="31" t="s">
        <v>126</v>
      </c>
      <c r="AC59" s="31">
        <v>11</v>
      </c>
      <c r="AD59" s="31">
        <v>11</v>
      </c>
      <c r="AE59" s="31">
        <v>11</v>
      </c>
      <c r="AF59" s="31">
        <v>11</v>
      </c>
      <c r="AG59" s="31">
        <v>11</v>
      </c>
      <c r="AH59" s="31">
        <v>11</v>
      </c>
      <c r="AI59" s="31">
        <v>11</v>
      </c>
      <c r="AJ59" s="31">
        <v>11</v>
      </c>
      <c r="AK59" s="31">
        <v>11</v>
      </c>
      <c r="AL59" s="31">
        <v>11</v>
      </c>
      <c r="AM59" s="31">
        <v>11</v>
      </c>
      <c r="AN59" s="31">
        <v>11</v>
      </c>
      <c r="AO59" s="31"/>
      <c r="AP59" s="31">
        <v>11</v>
      </c>
      <c r="AQ59" s="31">
        <v>6</v>
      </c>
      <c r="AR59" s="31">
        <v>11</v>
      </c>
      <c r="AS59" s="31">
        <v>11</v>
      </c>
      <c r="AT59" s="31">
        <v>8</v>
      </c>
    </row>
    <row r="60" spans="1:46">
      <c r="A60" s="41"/>
      <c r="B60" s="14">
        <v>103826</v>
      </c>
      <c r="D60" s="5" t="s">
        <v>313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31">
        <v>4</v>
      </c>
      <c r="Q60" s="31">
        <v>0</v>
      </c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>
        <v>0</v>
      </c>
      <c r="AO60" s="31"/>
      <c r="AP60" s="31"/>
      <c r="AQ60" s="31">
        <v>3</v>
      </c>
      <c r="AR60" s="31">
        <v>3</v>
      </c>
      <c r="AS60" s="31">
        <v>1</v>
      </c>
      <c r="AT60" s="31">
        <v>6</v>
      </c>
    </row>
    <row r="61" spans="1:46">
      <c r="A61" s="41"/>
      <c r="B61" s="14"/>
      <c r="D61" s="5" t="s">
        <v>276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31">
        <v>0</v>
      </c>
      <c r="Q61" s="31">
        <v>0</v>
      </c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>
        <v>0</v>
      </c>
      <c r="AO61" s="31"/>
      <c r="AP61" s="31"/>
      <c r="AQ61" s="31">
        <v>16</v>
      </c>
      <c r="AR61" s="31">
        <v>0</v>
      </c>
      <c r="AS61" s="31">
        <v>0</v>
      </c>
      <c r="AT61" s="31">
        <v>13</v>
      </c>
    </row>
    <row r="62" spans="1:46">
      <c r="A62" s="41"/>
      <c r="B62" s="14"/>
      <c r="D62" s="5" t="s">
        <v>277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31">
        <v>0</v>
      </c>
      <c r="Q62" s="31">
        <v>0</v>
      </c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>
        <v>0</v>
      </c>
      <c r="AO62" s="31"/>
      <c r="AP62" s="31"/>
      <c r="AQ62" s="31">
        <v>14</v>
      </c>
      <c r="AR62" s="31">
        <v>0</v>
      </c>
      <c r="AS62" s="31">
        <v>0</v>
      </c>
      <c r="AT62" s="31">
        <f>3+7.5</f>
        <v>10.5</v>
      </c>
    </row>
    <row r="63" spans="1:46">
      <c r="A63" s="41" t="s">
        <v>127</v>
      </c>
      <c r="B63" s="10">
        <v>103827</v>
      </c>
      <c r="C63" s="5" t="s">
        <v>314</v>
      </c>
      <c r="D63" s="5" t="s">
        <v>315</v>
      </c>
      <c r="E63" s="11">
        <v>14</v>
      </c>
      <c r="F63" s="11">
        <v>14</v>
      </c>
      <c r="G63" s="11">
        <v>14</v>
      </c>
      <c r="H63" s="11">
        <v>14</v>
      </c>
      <c r="I63" s="11">
        <v>14</v>
      </c>
      <c r="J63" s="11">
        <v>14</v>
      </c>
      <c r="K63" s="11">
        <v>14</v>
      </c>
      <c r="L63" s="11">
        <v>14</v>
      </c>
      <c r="M63" s="11">
        <v>14</v>
      </c>
      <c r="N63" s="11">
        <v>14</v>
      </c>
      <c r="O63" s="11">
        <v>14</v>
      </c>
      <c r="P63" s="31">
        <v>12</v>
      </c>
      <c r="Q63" s="31">
        <v>14</v>
      </c>
      <c r="R63" s="31"/>
      <c r="S63" s="31">
        <v>14</v>
      </c>
      <c r="T63" s="31"/>
      <c r="U63" s="31">
        <v>11</v>
      </c>
      <c r="V63" s="31"/>
      <c r="W63" s="31"/>
      <c r="X63" s="31"/>
      <c r="Y63" s="31" t="s">
        <v>127</v>
      </c>
      <c r="Z63" s="31" t="s">
        <v>128</v>
      </c>
      <c r="AA63" s="31" t="s">
        <v>129</v>
      </c>
      <c r="AB63" s="31" t="s">
        <v>130</v>
      </c>
      <c r="AC63" s="31">
        <v>11</v>
      </c>
      <c r="AD63" s="31">
        <v>11</v>
      </c>
      <c r="AE63" s="31">
        <v>11</v>
      </c>
      <c r="AF63" s="31">
        <v>11</v>
      </c>
      <c r="AG63" s="31">
        <v>11</v>
      </c>
      <c r="AH63" s="31">
        <v>11</v>
      </c>
      <c r="AI63" s="31">
        <v>11</v>
      </c>
      <c r="AJ63" s="31">
        <v>11</v>
      </c>
      <c r="AK63" s="31">
        <v>11</v>
      </c>
      <c r="AL63" s="31">
        <v>11</v>
      </c>
      <c r="AM63" s="31">
        <v>11</v>
      </c>
      <c r="AN63" s="31">
        <v>11</v>
      </c>
      <c r="AO63" s="31"/>
      <c r="AP63" s="31">
        <v>11</v>
      </c>
      <c r="AQ63" s="31">
        <v>10</v>
      </c>
      <c r="AR63" s="31">
        <v>10</v>
      </c>
      <c r="AS63" s="31">
        <v>13</v>
      </c>
      <c r="AT63" s="31">
        <v>11</v>
      </c>
    </row>
    <row r="64" spans="1:46">
      <c r="A64" s="41" t="s">
        <v>131</v>
      </c>
      <c r="B64" s="10">
        <v>103823</v>
      </c>
      <c r="C64" s="5" t="s">
        <v>316</v>
      </c>
      <c r="D64" s="5" t="s">
        <v>134</v>
      </c>
      <c r="E64" s="11">
        <v>6</v>
      </c>
      <c r="F64" s="11">
        <v>6</v>
      </c>
      <c r="G64" s="11">
        <v>6</v>
      </c>
      <c r="H64" s="11">
        <v>6</v>
      </c>
      <c r="I64" s="11">
        <v>6</v>
      </c>
      <c r="J64" s="11">
        <v>6</v>
      </c>
      <c r="K64" s="11">
        <v>6</v>
      </c>
      <c r="L64" s="11">
        <v>6</v>
      </c>
      <c r="M64" s="11">
        <v>6</v>
      </c>
      <c r="N64" s="11">
        <v>6</v>
      </c>
      <c r="O64" s="11">
        <v>6</v>
      </c>
      <c r="P64" s="31">
        <v>9</v>
      </c>
      <c r="Q64" s="31">
        <v>6</v>
      </c>
      <c r="R64" s="31"/>
      <c r="S64" s="31">
        <v>6</v>
      </c>
      <c r="T64" s="31"/>
      <c r="U64" s="31">
        <v>6</v>
      </c>
      <c r="V64" s="31"/>
      <c r="W64" s="31"/>
      <c r="X64" s="31"/>
      <c r="Y64" s="31" t="s">
        <v>131</v>
      </c>
      <c r="Z64" s="31" t="s">
        <v>132</v>
      </c>
      <c r="AA64" s="31" t="s">
        <v>133</v>
      </c>
      <c r="AB64" s="31" t="s">
        <v>134</v>
      </c>
      <c r="AC64" s="31">
        <v>6</v>
      </c>
      <c r="AD64" s="31">
        <v>6</v>
      </c>
      <c r="AE64" s="31">
        <v>6</v>
      </c>
      <c r="AF64" s="31">
        <v>6</v>
      </c>
      <c r="AG64" s="31">
        <v>6</v>
      </c>
      <c r="AH64" s="31">
        <v>6</v>
      </c>
      <c r="AI64" s="31">
        <v>6</v>
      </c>
      <c r="AJ64" s="31">
        <v>6</v>
      </c>
      <c r="AK64" s="31">
        <v>6</v>
      </c>
      <c r="AL64" s="31">
        <v>6</v>
      </c>
      <c r="AM64" s="31">
        <v>6</v>
      </c>
      <c r="AN64" s="31">
        <v>6</v>
      </c>
      <c r="AO64" s="31"/>
      <c r="AP64" s="31">
        <v>6</v>
      </c>
      <c r="AQ64" s="31">
        <v>6</v>
      </c>
      <c r="AR64" s="31">
        <v>8</v>
      </c>
      <c r="AS64" s="31">
        <v>5</v>
      </c>
      <c r="AT64" s="31">
        <v>5.5</v>
      </c>
    </row>
    <row r="65" spans="1:46">
      <c r="A65" s="41" t="s">
        <v>135</v>
      </c>
      <c r="B65" s="10">
        <v>103824</v>
      </c>
      <c r="C65" s="5" t="s">
        <v>316</v>
      </c>
      <c r="D65" s="20" t="s">
        <v>138</v>
      </c>
      <c r="E65" s="11">
        <v>3</v>
      </c>
      <c r="F65" s="11">
        <v>3</v>
      </c>
      <c r="G65" s="11">
        <v>3</v>
      </c>
      <c r="H65" s="11">
        <v>3</v>
      </c>
      <c r="I65" s="11">
        <v>3</v>
      </c>
      <c r="J65" s="11">
        <v>3</v>
      </c>
      <c r="K65" s="11">
        <v>3</v>
      </c>
      <c r="L65" s="11">
        <v>3</v>
      </c>
      <c r="M65" s="11">
        <v>3</v>
      </c>
      <c r="N65" s="11">
        <v>3</v>
      </c>
      <c r="O65" s="11">
        <v>3</v>
      </c>
      <c r="P65" s="31">
        <v>4</v>
      </c>
      <c r="Q65" s="31">
        <v>3</v>
      </c>
      <c r="R65" s="31"/>
      <c r="S65" s="31">
        <v>3</v>
      </c>
      <c r="T65" s="31"/>
      <c r="U65" s="31">
        <v>4</v>
      </c>
      <c r="V65" s="31"/>
      <c r="W65" s="31"/>
      <c r="X65" s="31"/>
      <c r="Y65" s="31" t="s">
        <v>135</v>
      </c>
      <c r="Z65" s="31" t="s">
        <v>136</v>
      </c>
      <c r="AA65" s="31" t="s">
        <v>137</v>
      </c>
      <c r="AB65" s="31" t="s">
        <v>138</v>
      </c>
      <c r="AC65" s="31">
        <v>4</v>
      </c>
      <c r="AD65" s="31">
        <v>4</v>
      </c>
      <c r="AE65" s="31">
        <v>4</v>
      </c>
      <c r="AF65" s="31">
        <v>4</v>
      </c>
      <c r="AG65" s="31">
        <v>4</v>
      </c>
      <c r="AH65" s="31">
        <v>4</v>
      </c>
      <c r="AI65" s="31">
        <v>4</v>
      </c>
      <c r="AJ65" s="31">
        <v>4</v>
      </c>
      <c r="AK65" s="31">
        <v>4</v>
      </c>
      <c r="AL65" s="31">
        <v>4</v>
      </c>
      <c r="AM65" s="31">
        <v>4</v>
      </c>
      <c r="AN65" s="31">
        <v>4</v>
      </c>
      <c r="AO65" s="31"/>
      <c r="AP65" s="31">
        <v>4</v>
      </c>
      <c r="AQ65" s="31">
        <v>0</v>
      </c>
      <c r="AR65" s="31">
        <v>3</v>
      </c>
      <c r="AS65" s="31">
        <v>2</v>
      </c>
      <c r="AT65" s="31">
        <v>0</v>
      </c>
    </row>
    <row r="66" spans="1:46">
      <c r="A66" s="41" t="s">
        <v>139</v>
      </c>
      <c r="B66" s="10"/>
      <c r="D66" s="5" t="s">
        <v>141</v>
      </c>
      <c r="E66" s="11">
        <v>3</v>
      </c>
      <c r="F66" s="11">
        <v>3</v>
      </c>
      <c r="G66" s="11">
        <v>3</v>
      </c>
      <c r="H66" s="11">
        <v>3</v>
      </c>
      <c r="I66" s="11">
        <v>3</v>
      </c>
      <c r="J66" s="11">
        <v>3</v>
      </c>
      <c r="K66" s="11">
        <v>3</v>
      </c>
      <c r="L66" s="11">
        <v>3</v>
      </c>
      <c r="M66" s="11">
        <v>3</v>
      </c>
      <c r="N66" s="11">
        <v>3</v>
      </c>
      <c r="O66" s="11">
        <v>3</v>
      </c>
      <c r="P66" s="31">
        <v>0</v>
      </c>
      <c r="Q66" s="31">
        <v>3</v>
      </c>
      <c r="R66" s="31"/>
      <c r="S66" s="31">
        <v>3</v>
      </c>
      <c r="T66" s="31"/>
      <c r="U66" s="31">
        <v>0</v>
      </c>
      <c r="V66" s="31"/>
      <c r="W66" s="31"/>
      <c r="X66" s="31"/>
      <c r="Y66" s="31" t="s">
        <v>139</v>
      </c>
      <c r="Z66" s="31" t="s">
        <v>140</v>
      </c>
      <c r="AA66" s="31" t="s">
        <v>133</v>
      </c>
      <c r="AB66" s="31" t="s">
        <v>141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/>
      <c r="AP66" s="31">
        <v>0</v>
      </c>
      <c r="AQ66" s="31">
        <v>0</v>
      </c>
      <c r="AR66" s="31">
        <v>0</v>
      </c>
      <c r="AS66" s="31">
        <v>3</v>
      </c>
      <c r="AT66" s="31">
        <v>0</v>
      </c>
    </row>
    <row r="67" spans="1:46">
      <c r="B67" s="10"/>
      <c r="C67" s="10"/>
      <c r="D67" s="8" t="s">
        <v>142</v>
      </c>
      <c r="E67" s="21">
        <v>37</v>
      </c>
      <c r="F67" s="21">
        <v>37</v>
      </c>
      <c r="G67" s="21">
        <v>37</v>
      </c>
      <c r="H67" s="21">
        <v>37</v>
      </c>
      <c r="I67" s="21">
        <v>37</v>
      </c>
      <c r="J67" s="21">
        <v>37</v>
      </c>
      <c r="K67" s="21">
        <v>37</v>
      </c>
      <c r="L67" s="21">
        <v>37</v>
      </c>
      <c r="M67" s="21">
        <v>37</v>
      </c>
      <c r="N67" s="21">
        <v>37</v>
      </c>
      <c r="O67" s="21">
        <v>37</v>
      </c>
      <c r="P67" s="50">
        <f>SUM(P59:P66)</f>
        <v>41</v>
      </c>
      <c r="Q67" s="50">
        <f t="shared" ref="Q67:AT67" si="4">SUM(Q59:Q66)</f>
        <v>37</v>
      </c>
      <c r="R67" s="50">
        <f t="shared" si="4"/>
        <v>0</v>
      </c>
      <c r="S67" s="50">
        <f t="shared" si="4"/>
        <v>37</v>
      </c>
      <c r="T67" s="50">
        <f t="shared" si="4"/>
        <v>0</v>
      </c>
      <c r="U67" s="50">
        <f t="shared" si="4"/>
        <v>32</v>
      </c>
      <c r="V67" s="50">
        <f t="shared" si="4"/>
        <v>0</v>
      </c>
      <c r="W67" s="50">
        <f t="shared" si="4"/>
        <v>0</v>
      </c>
      <c r="X67" s="50">
        <f t="shared" si="4"/>
        <v>0</v>
      </c>
      <c r="Y67" s="50">
        <f t="shared" si="4"/>
        <v>0</v>
      </c>
      <c r="Z67" s="50">
        <f t="shared" si="4"/>
        <v>0</v>
      </c>
      <c r="AA67" s="50">
        <f t="shared" si="4"/>
        <v>0</v>
      </c>
      <c r="AB67" s="50">
        <f t="shared" si="4"/>
        <v>0</v>
      </c>
      <c r="AC67" s="50">
        <f t="shared" si="4"/>
        <v>32</v>
      </c>
      <c r="AD67" s="50">
        <f t="shared" si="4"/>
        <v>32</v>
      </c>
      <c r="AE67" s="50">
        <f t="shared" si="4"/>
        <v>32</v>
      </c>
      <c r="AF67" s="50">
        <f t="shared" si="4"/>
        <v>32</v>
      </c>
      <c r="AG67" s="50">
        <f t="shared" si="4"/>
        <v>32</v>
      </c>
      <c r="AH67" s="50">
        <f t="shared" si="4"/>
        <v>32</v>
      </c>
      <c r="AI67" s="50">
        <f t="shared" si="4"/>
        <v>32</v>
      </c>
      <c r="AJ67" s="50">
        <f t="shared" si="4"/>
        <v>32</v>
      </c>
      <c r="AK67" s="50">
        <f t="shared" si="4"/>
        <v>32</v>
      </c>
      <c r="AL67" s="50">
        <f t="shared" si="4"/>
        <v>32</v>
      </c>
      <c r="AM67" s="50">
        <f t="shared" si="4"/>
        <v>32</v>
      </c>
      <c r="AN67" s="50">
        <f t="shared" si="4"/>
        <v>32</v>
      </c>
      <c r="AO67" s="50">
        <f t="shared" si="4"/>
        <v>0</v>
      </c>
      <c r="AP67" s="50">
        <f t="shared" si="4"/>
        <v>32</v>
      </c>
      <c r="AQ67" s="50">
        <f t="shared" si="4"/>
        <v>55</v>
      </c>
      <c r="AR67" s="50">
        <f t="shared" si="4"/>
        <v>35</v>
      </c>
      <c r="AS67" s="50">
        <f t="shared" si="4"/>
        <v>35</v>
      </c>
      <c r="AT67" s="50">
        <f t="shared" si="4"/>
        <v>54</v>
      </c>
    </row>
    <row r="68" spans="1:46">
      <c r="B68" s="27" t="s">
        <v>202</v>
      </c>
      <c r="C68" s="27"/>
      <c r="F68" s="9"/>
      <c r="G68" s="9"/>
      <c r="H68" s="9"/>
      <c r="I68" s="9"/>
      <c r="J68" s="9"/>
      <c r="K68" s="9"/>
      <c r="L68" s="9"/>
      <c r="M68" s="9"/>
      <c r="N68" s="9"/>
      <c r="O68" s="9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53" t="s">
        <v>203</v>
      </c>
      <c r="AA68" s="53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</row>
    <row r="69" spans="1:46">
      <c r="A69" s="41"/>
      <c r="B69" s="14">
        <v>103849</v>
      </c>
      <c r="D69" s="5" t="s">
        <v>287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31">
        <f>16-16</f>
        <v>0</v>
      </c>
      <c r="Q69" s="31">
        <v>0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>
        <v>0</v>
      </c>
      <c r="AO69" s="31"/>
      <c r="AP69" s="31"/>
      <c r="AQ69" s="31">
        <v>0</v>
      </c>
      <c r="AR69" s="31">
        <v>0</v>
      </c>
      <c r="AS69" s="31">
        <v>0</v>
      </c>
      <c r="AT69" s="31">
        <v>0</v>
      </c>
    </row>
    <row r="70" spans="1:46">
      <c r="A70" s="41"/>
      <c r="B70" s="14">
        <v>103850</v>
      </c>
      <c r="D70" s="5" t="s">
        <v>288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31">
        <f>2-2</f>
        <v>0</v>
      </c>
      <c r="Q70" s="31">
        <v>0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>
        <v>0</v>
      </c>
      <c r="AO70" s="31"/>
      <c r="AP70" s="31"/>
      <c r="AQ70" s="31">
        <v>0</v>
      </c>
      <c r="AR70" s="31">
        <v>0</v>
      </c>
      <c r="AS70" s="31">
        <v>0</v>
      </c>
      <c r="AT70" s="31">
        <v>0</v>
      </c>
    </row>
    <row r="71" spans="1:46">
      <c r="B71" s="10"/>
      <c r="D71" s="8" t="s">
        <v>337</v>
      </c>
      <c r="E71" s="19">
        <v>20</v>
      </c>
      <c r="F71" s="19">
        <v>20</v>
      </c>
      <c r="G71" s="19">
        <v>20</v>
      </c>
      <c r="H71" s="19">
        <v>20</v>
      </c>
      <c r="I71" s="19">
        <v>20</v>
      </c>
      <c r="J71" s="19">
        <v>20</v>
      </c>
      <c r="K71" s="19">
        <v>20</v>
      </c>
      <c r="L71" s="19">
        <v>20</v>
      </c>
      <c r="M71" s="19">
        <v>20</v>
      </c>
      <c r="N71" s="19">
        <v>20</v>
      </c>
      <c r="O71" s="19">
        <v>20</v>
      </c>
      <c r="P71" s="28">
        <f>SUM(P69:P70)</f>
        <v>0</v>
      </c>
      <c r="Q71" s="28">
        <f t="shared" ref="Q71:AT71" si="5">SUM(Q69:Q70)</f>
        <v>0</v>
      </c>
      <c r="R71" s="28">
        <f t="shared" si="5"/>
        <v>0</v>
      </c>
      <c r="S71" s="28">
        <f t="shared" si="5"/>
        <v>0</v>
      </c>
      <c r="T71" s="28">
        <f t="shared" si="5"/>
        <v>0</v>
      </c>
      <c r="U71" s="28">
        <f t="shared" si="5"/>
        <v>0</v>
      </c>
      <c r="V71" s="28">
        <f t="shared" si="5"/>
        <v>0</v>
      </c>
      <c r="W71" s="28">
        <f t="shared" si="5"/>
        <v>0</v>
      </c>
      <c r="X71" s="28">
        <f t="shared" si="5"/>
        <v>0</v>
      </c>
      <c r="Y71" s="28">
        <f t="shared" si="5"/>
        <v>0</v>
      </c>
      <c r="Z71" s="28">
        <f t="shared" si="5"/>
        <v>0</v>
      </c>
      <c r="AA71" s="28">
        <f t="shared" si="5"/>
        <v>0</v>
      </c>
      <c r="AB71" s="28">
        <f t="shared" si="5"/>
        <v>0</v>
      </c>
      <c r="AC71" s="28">
        <f t="shared" si="5"/>
        <v>0</v>
      </c>
      <c r="AD71" s="28">
        <f t="shared" si="5"/>
        <v>0</v>
      </c>
      <c r="AE71" s="28">
        <f t="shared" si="5"/>
        <v>0</v>
      </c>
      <c r="AF71" s="28">
        <f t="shared" si="5"/>
        <v>0</v>
      </c>
      <c r="AG71" s="28">
        <f t="shared" si="5"/>
        <v>0</v>
      </c>
      <c r="AH71" s="28">
        <f t="shared" si="5"/>
        <v>0</v>
      </c>
      <c r="AI71" s="28">
        <f t="shared" si="5"/>
        <v>0</v>
      </c>
      <c r="AJ71" s="28">
        <f t="shared" si="5"/>
        <v>0</v>
      </c>
      <c r="AK71" s="28">
        <f t="shared" si="5"/>
        <v>0</v>
      </c>
      <c r="AL71" s="28">
        <f t="shared" si="5"/>
        <v>0</v>
      </c>
      <c r="AM71" s="28">
        <f t="shared" si="5"/>
        <v>0</v>
      </c>
      <c r="AN71" s="28">
        <f t="shared" si="5"/>
        <v>0</v>
      </c>
      <c r="AO71" s="28">
        <f t="shared" si="5"/>
        <v>0</v>
      </c>
      <c r="AP71" s="28">
        <f t="shared" si="5"/>
        <v>0</v>
      </c>
      <c r="AQ71" s="28">
        <f t="shared" si="5"/>
        <v>0</v>
      </c>
      <c r="AR71" s="28">
        <f t="shared" si="5"/>
        <v>0</v>
      </c>
      <c r="AS71" s="28">
        <f t="shared" si="5"/>
        <v>0</v>
      </c>
      <c r="AT71" s="28">
        <f t="shared" si="5"/>
        <v>0</v>
      </c>
    </row>
    <row r="72" spans="1:46">
      <c r="C72" s="10"/>
      <c r="F72" s="9"/>
      <c r="G72" s="9"/>
      <c r="H72" s="9"/>
      <c r="I72" s="9"/>
      <c r="J72" s="9"/>
      <c r="K72" s="9"/>
      <c r="L72" s="9"/>
      <c r="M72" s="9"/>
      <c r="N72" s="9"/>
      <c r="O72" s="9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52" t="s">
        <v>271</v>
      </c>
      <c r="AA72" s="48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</row>
    <row r="73" spans="1:46">
      <c r="B73" s="8" t="s">
        <v>334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</row>
    <row r="74" spans="1:46">
      <c r="A74" s="41" t="s">
        <v>272</v>
      </c>
      <c r="B74" s="14">
        <v>103836</v>
      </c>
      <c r="C74" s="5" t="s">
        <v>58</v>
      </c>
      <c r="D74" s="5" t="s">
        <v>274</v>
      </c>
      <c r="E74" s="11">
        <v>9</v>
      </c>
      <c r="F74" s="11">
        <v>9</v>
      </c>
      <c r="G74" s="11">
        <v>9</v>
      </c>
      <c r="H74" s="11">
        <v>9</v>
      </c>
      <c r="I74" s="11">
        <v>9</v>
      </c>
      <c r="J74" s="11">
        <v>9</v>
      </c>
      <c r="K74" s="11">
        <v>9</v>
      </c>
      <c r="L74" s="11">
        <v>9</v>
      </c>
      <c r="M74" s="11">
        <v>9</v>
      </c>
      <c r="N74" s="11">
        <v>9</v>
      </c>
      <c r="O74" s="11">
        <v>9</v>
      </c>
      <c r="P74" s="31">
        <v>46</v>
      </c>
      <c r="Q74" s="31">
        <v>9</v>
      </c>
      <c r="R74" s="31"/>
      <c r="S74" s="31">
        <v>9</v>
      </c>
      <c r="T74" s="31"/>
      <c r="U74" s="31">
        <v>0</v>
      </c>
      <c r="V74" s="31"/>
      <c r="W74" s="31"/>
      <c r="X74" s="31"/>
      <c r="Y74" s="31" t="s">
        <v>272</v>
      </c>
      <c r="Z74" s="31" t="s">
        <v>273</v>
      </c>
      <c r="AA74" s="31" t="s">
        <v>155</v>
      </c>
      <c r="AB74" s="31" t="s">
        <v>275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v>0</v>
      </c>
      <c r="AL74" s="31">
        <v>0</v>
      </c>
      <c r="AM74" s="31">
        <v>0</v>
      </c>
      <c r="AN74" s="31">
        <v>0</v>
      </c>
      <c r="AO74" s="31"/>
      <c r="AP74" s="31">
        <v>0</v>
      </c>
      <c r="AQ74" s="31">
        <v>0</v>
      </c>
      <c r="AR74" s="31">
        <v>27</v>
      </c>
      <c r="AS74" s="31">
        <v>11</v>
      </c>
      <c r="AT74" s="31">
        <v>0</v>
      </c>
    </row>
    <row r="75" spans="1:46">
      <c r="B75" s="10"/>
      <c r="C75" s="10"/>
      <c r="D75" s="8" t="s">
        <v>335</v>
      </c>
      <c r="E75" s="21">
        <v>9</v>
      </c>
      <c r="F75" s="21">
        <v>9</v>
      </c>
      <c r="G75" s="21">
        <v>9</v>
      </c>
      <c r="H75" s="21">
        <v>9</v>
      </c>
      <c r="I75" s="21">
        <v>9</v>
      </c>
      <c r="J75" s="21">
        <v>9</v>
      </c>
      <c r="K75" s="21">
        <v>9</v>
      </c>
      <c r="L75" s="21">
        <v>9</v>
      </c>
      <c r="M75" s="21">
        <v>9</v>
      </c>
      <c r="N75" s="21">
        <v>9</v>
      </c>
      <c r="O75" s="21">
        <v>9</v>
      </c>
      <c r="P75" s="50">
        <f>+P74</f>
        <v>46</v>
      </c>
      <c r="Q75" s="50">
        <f t="shared" ref="Q75:AT75" si="6">+Q74</f>
        <v>9</v>
      </c>
      <c r="R75" s="50">
        <f t="shared" si="6"/>
        <v>0</v>
      </c>
      <c r="S75" s="50">
        <f t="shared" si="6"/>
        <v>9</v>
      </c>
      <c r="T75" s="50">
        <f t="shared" si="6"/>
        <v>0</v>
      </c>
      <c r="U75" s="50">
        <f t="shared" si="6"/>
        <v>0</v>
      </c>
      <c r="V75" s="50">
        <f t="shared" si="6"/>
        <v>0</v>
      </c>
      <c r="W75" s="50">
        <f t="shared" si="6"/>
        <v>0</v>
      </c>
      <c r="X75" s="50">
        <f t="shared" si="6"/>
        <v>0</v>
      </c>
      <c r="Y75" s="50" t="str">
        <f t="shared" si="6"/>
        <v>4132662</v>
      </c>
      <c r="Z75" s="50" t="str">
        <f t="shared" si="6"/>
        <v>413-2662</v>
      </c>
      <c r="AA75" s="50" t="str">
        <f t="shared" si="6"/>
        <v>Shults</v>
      </c>
      <c r="AB75" s="50" t="str">
        <f t="shared" si="6"/>
        <v>Online Trading</v>
      </c>
      <c r="AC75" s="50">
        <f t="shared" si="6"/>
        <v>0</v>
      </c>
      <c r="AD75" s="50">
        <f t="shared" si="6"/>
        <v>0</v>
      </c>
      <c r="AE75" s="50">
        <f t="shared" si="6"/>
        <v>0</v>
      </c>
      <c r="AF75" s="50">
        <f t="shared" si="6"/>
        <v>0</v>
      </c>
      <c r="AG75" s="50">
        <f t="shared" si="6"/>
        <v>0</v>
      </c>
      <c r="AH75" s="50">
        <f t="shared" si="6"/>
        <v>0</v>
      </c>
      <c r="AI75" s="50">
        <f t="shared" si="6"/>
        <v>0</v>
      </c>
      <c r="AJ75" s="50">
        <f t="shared" si="6"/>
        <v>0</v>
      </c>
      <c r="AK75" s="50">
        <f t="shared" si="6"/>
        <v>0</v>
      </c>
      <c r="AL75" s="50">
        <f t="shared" si="6"/>
        <v>0</v>
      </c>
      <c r="AM75" s="50">
        <f t="shared" si="6"/>
        <v>0</v>
      </c>
      <c r="AN75" s="50">
        <f t="shared" si="6"/>
        <v>0</v>
      </c>
      <c r="AO75" s="50">
        <f t="shared" si="6"/>
        <v>0</v>
      </c>
      <c r="AP75" s="50">
        <f t="shared" si="6"/>
        <v>0</v>
      </c>
      <c r="AQ75" s="50">
        <f t="shared" si="6"/>
        <v>0</v>
      </c>
      <c r="AR75" s="50">
        <f t="shared" si="6"/>
        <v>27</v>
      </c>
      <c r="AS75" s="50">
        <f t="shared" si="6"/>
        <v>11</v>
      </c>
      <c r="AT75" s="50">
        <f t="shared" si="6"/>
        <v>0</v>
      </c>
    </row>
    <row r="76" spans="1:46">
      <c r="F76" s="9"/>
      <c r="G76" s="9"/>
      <c r="H76" s="9"/>
      <c r="I76" s="9"/>
      <c r="J76" s="9"/>
      <c r="K76" s="9"/>
      <c r="L76" s="9"/>
      <c r="M76" s="9"/>
      <c r="N76" s="9"/>
      <c r="O76" s="9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</row>
    <row r="77" spans="1:46">
      <c r="B77" s="8" t="s">
        <v>220</v>
      </c>
      <c r="C77" s="8"/>
      <c r="F77" s="9"/>
      <c r="G77" s="9"/>
      <c r="H77" s="9"/>
      <c r="I77" s="9"/>
      <c r="J77" s="9"/>
      <c r="K77" s="9"/>
      <c r="L77" s="9"/>
      <c r="M77" s="9"/>
      <c r="N77" s="9"/>
      <c r="O77" s="9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52" t="s">
        <v>220</v>
      </c>
      <c r="AA77" s="52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</row>
    <row r="78" spans="1:46">
      <c r="A78" s="41" t="s">
        <v>221</v>
      </c>
      <c r="B78" s="10">
        <v>103851</v>
      </c>
      <c r="C78" s="5" t="s">
        <v>223</v>
      </c>
      <c r="D78" s="5" t="s">
        <v>224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31">
        <v>0</v>
      </c>
      <c r="Q78" s="31">
        <v>0</v>
      </c>
      <c r="R78" s="31"/>
      <c r="S78" s="31">
        <v>0</v>
      </c>
      <c r="T78" s="31"/>
      <c r="U78" s="31">
        <v>0</v>
      </c>
      <c r="V78" s="31"/>
      <c r="W78" s="31"/>
      <c r="X78" s="31"/>
      <c r="Y78" s="31" t="s">
        <v>221</v>
      </c>
      <c r="Z78" s="31" t="s">
        <v>222</v>
      </c>
      <c r="AA78" s="31" t="s">
        <v>223</v>
      </c>
      <c r="AB78" s="31" t="s">
        <v>224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1">
        <v>0</v>
      </c>
      <c r="AK78" s="31">
        <v>0</v>
      </c>
      <c r="AL78" s="31">
        <v>0</v>
      </c>
      <c r="AM78" s="31">
        <v>0</v>
      </c>
      <c r="AN78" s="31">
        <v>0</v>
      </c>
      <c r="AO78" s="31"/>
      <c r="AP78" s="31">
        <v>0</v>
      </c>
      <c r="AQ78" s="31"/>
      <c r="AR78" s="31">
        <v>0</v>
      </c>
      <c r="AS78" s="31">
        <v>0</v>
      </c>
      <c r="AT78" s="31">
        <v>0</v>
      </c>
    </row>
    <row r="79" spans="1:46">
      <c r="A79" s="41" t="s">
        <v>225</v>
      </c>
      <c r="B79" s="10">
        <v>103853</v>
      </c>
      <c r="C79" s="5" t="s">
        <v>223</v>
      </c>
      <c r="D79" s="5" t="s">
        <v>227</v>
      </c>
      <c r="E79" s="11">
        <v>3</v>
      </c>
      <c r="F79" s="11">
        <v>3</v>
      </c>
      <c r="G79" s="11">
        <v>3</v>
      </c>
      <c r="H79" s="11">
        <v>2</v>
      </c>
      <c r="I79" s="11">
        <v>2</v>
      </c>
      <c r="J79" s="11">
        <v>2</v>
      </c>
      <c r="K79" s="11">
        <v>2</v>
      </c>
      <c r="L79" s="11">
        <v>2</v>
      </c>
      <c r="M79" s="11">
        <v>2</v>
      </c>
      <c r="N79" s="11">
        <v>2</v>
      </c>
      <c r="O79" s="11">
        <v>2</v>
      </c>
      <c r="P79" s="31">
        <v>5</v>
      </c>
      <c r="Q79" s="31">
        <v>2</v>
      </c>
      <c r="R79" s="31"/>
      <c r="S79" s="31">
        <v>2.25</v>
      </c>
      <c r="T79" s="31"/>
      <c r="U79" s="31">
        <v>6</v>
      </c>
      <c r="V79" s="31"/>
      <c r="W79" s="31"/>
      <c r="X79" s="31"/>
      <c r="Y79" s="31" t="s">
        <v>225</v>
      </c>
      <c r="Z79" s="31" t="s">
        <v>226</v>
      </c>
      <c r="AA79" s="31" t="s">
        <v>223</v>
      </c>
      <c r="AB79" s="31" t="s">
        <v>227</v>
      </c>
      <c r="AC79" s="31">
        <v>6</v>
      </c>
      <c r="AD79" s="31">
        <v>6</v>
      </c>
      <c r="AE79" s="31">
        <v>6</v>
      </c>
      <c r="AF79" s="31">
        <v>6</v>
      </c>
      <c r="AG79" s="31">
        <v>6</v>
      </c>
      <c r="AH79" s="31">
        <v>6</v>
      </c>
      <c r="AI79" s="31">
        <v>6</v>
      </c>
      <c r="AJ79" s="31">
        <v>6</v>
      </c>
      <c r="AK79" s="31">
        <v>6</v>
      </c>
      <c r="AL79" s="31">
        <v>6</v>
      </c>
      <c r="AM79" s="31">
        <v>6</v>
      </c>
      <c r="AN79" s="31">
        <v>6</v>
      </c>
      <c r="AO79" s="31"/>
      <c r="AP79" s="31">
        <v>6</v>
      </c>
      <c r="AQ79" s="31">
        <v>7</v>
      </c>
      <c r="AR79" s="31">
        <v>2</v>
      </c>
      <c r="AS79" s="31">
        <v>2</v>
      </c>
      <c r="AT79" s="31">
        <v>8</v>
      </c>
    </row>
    <row r="80" spans="1:46">
      <c r="B80" s="10"/>
      <c r="C80" s="10"/>
      <c r="D80" s="8" t="s">
        <v>228</v>
      </c>
      <c r="E80" s="28">
        <v>3</v>
      </c>
      <c r="F80" s="28">
        <v>3</v>
      </c>
      <c r="G80" s="28">
        <v>3</v>
      </c>
      <c r="H80" s="28">
        <v>2</v>
      </c>
      <c r="I80" s="28">
        <v>2</v>
      </c>
      <c r="J80" s="28">
        <v>2</v>
      </c>
      <c r="K80" s="28">
        <v>2</v>
      </c>
      <c r="L80" s="28">
        <v>2</v>
      </c>
      <c r="M80" s="28">
        <v>2</v>
      </c>
      <c r="N80" s="28">
        <v>2</v>
      </c>
      <c r="O80" s="28">
        <v>2</v>
      </c>
      <c r="P80" s="28">
        <f>SUM(P78:P79)</f>
        <v>5</v>
      </c>
      <c r="Q80" s="28">
        <f t="shared" ref="Q80:AT80" si="7">SUM(Q78:Q79)</f>
        <v>2</v>
      </c>
      <c r="R80" s="28">
        <f t="shared" si="7"/>
        <v>0</v>
      </c>
      <c r="S80" s="28">
        <f t="shared" si="7"/>
        <v>2.25</v>
      </c>
      <c r="T80" s="28">
        <f t="shared" si="7"/>
        <v>0</v>
      </c>
      <c r="U80" s="28">
        <f t="shared" si="7"/>
        <v>6</v>
      </c>
      <c r="V80" s="28">
        <f t="shared" si="7"/>
        <v>0</v>
      </c>
      <c r="W80" s="28">
        <f t="shared" si="7"/>
        <v>0</v>
      </c>
      <c r="X80" s="28">
        <f t="shared" si="7"/>
        <v>0</v>
      </c>
      <c r="Y80" s="28">
        <f t="shared" si="7"/>
        <v>0</v>
      </c>
      <c r="Z80" s="28">
        <f t="shared" si="7"/>
        <v>0</v>
      </c>
      <c r="AA80" s="28">
        <f t="shared" si="7"/>
        <v>0</v>
      </c>
      <c r="AB80" s="28">
        <f t="shared" si="7"/>
        <v>0</v>
      </c>
      <c r="AC80" s="28">
        <f t="shared" si="7"/>
        <v>6</v>
      </c>
      <c r="AD80" s="28">
        <f t="shared" si="7"/>
        <v>6</v>
      </c>
      <c r="AE80" s="28">
        <f t="shared" si="7"/>
        <v>6</v>
      </c>
      <c r="AF80" s="28">
        <f t="shared" si="7"/>
        <v>6</v>
      </c>
      <c r="AG80" s="28">
        <f t="shared" si="7"/>
        <v>6</v>
      </c>
      <c r="AH80" s="28">
        <f t="shared" si="7"/>
        <v>6</v>
      </c>
      <c r="AI80" s="28">
        <f t="shared" si="7"/>
        <v>6</v>
      </c>
      <c r="AJ80" s="28">
        <f t="shared" si="7"/>
        <v>6</v>
      </c>
      <c r="AK80" s="28">
        <f t="shared" si="7"/>
        <v>6</v>
      </c>
      <c r="AL80" s="28">
        <f t="shared" si="7"/>
        <v>6</v>
      </c>
      <c r="AM80" s="28">
        <f t="shared" si="7"/>
        <v>6</v>
      </c>
      <c r="AN80" s="28">
        <f t="shared" si="7"/>
        <v>6</v>
      </c>
      <c r="AO80" s="28">
        <f t="shared" si="7"/>
        <v>0</v>
      </c>
      <c r="AP80" s="28">
        <f t="shared" si="7"/>
        <v>6</v>
      </c>
      <c r="AQ80" s="28">
        <f t="shared" si="7"/>
        <v>7</v>
      </c>
      <c r="AR80" s="28">
        <f t="shared" si="7"/>
        <v>2</v>
      </c>
      <c r="AS80" s="28">
        <f t="shared" si="7"/>
        <v>2</v>
      </c>
      <c r="AT80" s="28">
        <f t="shared" si="7"/>
        <v>8</v>
      </c>
    </row>
    <row r="81" spans="1:46">
      <c r="B81" s="22"/>
      <c r="C81" s="22"/>
      <c r="F81" s="9"/>
      <c r="G81" s="9"/>
      <c r="H81" s="9"/>
      <c r="I81" s="9"/>
      <c r="J81" s="9"/>
      <c r="K81" s="9"/>
      <c r="L81" s="9"/>
      <c r="M81" s="9"/>
      <c r="N81" s="9"/>
      <c r="O81" s="9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54"/>
      <c r="AA81" s="54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</row>
    <row r="82" spans="1:46">
      <c r="B82" s="8" t="s">
        <v>147</v>
      </c>
      <c r="C82" s="22"/>
      <c r="F82" s="9"/>
      <c r="G82" s="9"/>
      <c r="H82" s="9"/>
      <c r="I82" s="9"/>
      <c r="J82" s="9"/>
      <c r="K82" s="9"/>
      <c r="L82" s="9"/>
      <c r="M82" s="9"/>
      <c r="N82" s="9"/>
      <c r="O82" s="9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52" t="s">
        <v>148</v>
      </c>
      <c r="AA82" s="54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</row>
    <row r="83" spans="1:46">
      <c r="A83" s="41" t="s">
        <v>149</v>
      </c>
      <c r="B83" s="10">
        <v>103838</v>
      </c>
      <c r="C83" s="5" t="s">
        <v>317</v>
      </c>
      <c r="D83" s="5" t="s">
        <v>152</v>
      </c>
      <c r="E83" s="25">
        <v>6</v>
      </c>
      <c r="F83" s="25">
        <v>6</v>
      </c>
      <c r="G83" s="25">
        <v>6</v>
      </c>
      <c r="H83" s="25">
        <v>6</v>
      </c>
      <c r="I83" s="25">
        <v>6</v>
      </c>
      <c r="J83" s="25">
        <v>6</v>
      </c>
      <c r="K83" s="25">
        <v>6</v>
      </c>
      <c r="L83" s="25">
        <v>6</v>
      </c>
      <c r="M83" s="25">
        <v>6</v>
      </c>
      <c r="N83" s="25">
        <v>6</v>
      </c>
      <c r="O83" s="25">
        <v>6</v>
      </c>
      <c r="P83" s="31">
        <v>13</v>
      </c>
      <c r="Q83" s="31">
        <v>6</v>
      </c>
      <c r="R83" s="31"/>
      <c r="S83" s="31">
        <v>6</v>
      </c>
      <c r="T83" s="31"/>
      <c r="U83" s="31">
        <v>6.75</v>
      </c>
      <c r="V83" s="31"/>
      <c r="W83" s="31"/>
      <c r="X83" s="31"/>
      <c r="Y83" s="31" t="s">
        <v>149</v>
      </c>
      <c r="Z83" s="31" t="s">
        <v>150</v>
      </c>
      <c r="AA83" s="31" t="s">
        <v>151</v>
      </c>
      <c r="AB83" s="31" t="s">
        <v>152</v>
      </c>
      <c r="AC83" s="31">
        <v>7</v>
      </c>
      <c r="AD83" s="31">
        <v>7</v>
      </c>
      <c r="AE83" s="31">
        <v>7</v>
      </c>
      <c r="AF83" s="31">
        <v>7</v>
      </c>
      <c r="AG83" s="31">
        <v>7</v>
      </c>
      <c r="AH83" s="31">
        <v>8</v>
      </c>
      <c r="AI83" s="31">
        <v>7</v>
      </c>
      <c r="AJ83" s="31">
        <v>7</v>
      </c>
      <c r="AK83" s="31">
        <v>6</v>
      </c>
      <c r="AL83" s="31">
        <v>6</v>
      </c>
      <c r="AM83" s="31">
        <v>6</v>
      </c>
      <c r="AN83" s="31">
        <v>6</v>
      </c>
      <c r="AO83" s="31"/>
      <c r="AP83" s="31">
        <v>6.75</v>
      </c>
      <c r="AQ83" s="31">
        <v>7</v>
      </c>
      <c r="AR83" s="31">
        <v>9</v>
      </c>
      <c r="AS83" s="31">
        <v>5</v>
      </c>
      <c r="AT83" s="31">
        <v>8.5</v>
      </c>
    </row>
    <row r="84" spans="1:46">
      <c r="A84" s="41" t="s">
        <v>159</v>
      </c>
      <c r="B84" s="10">
        <v>103873</v>
      </c>
      <c r="C84" s="5" t="s">
        <v>320</v>
      </c>
      <c r="D84" s="5" t="s">
        <v>162</v>
      </c>
      <c r="E84" s="23">
        <v>8</v>
      </c>
      <c r="F84" s="23">
        <v>8</v>
      </c>
      <c r="G84" s="23">
        <v>8</v>
      </c>
      <c r="H84" s="23">
        <v>8</v>
      </c>
      <c r="I84" s="23">
        <v>8</v>
      </c>
      <c r="J84" s="23">
        <v>8</v>
      </c>
      <c r="K84" s="23">
        <v>9</v>
      </c>
      <c r="L84" s="23">
        <v>9</v>
      </c>
      <c r="M84" s="23">
        <v>9</v>
      </c>
      <c r="N84" s="23">
        <v>9</v>
      </c>
      <c r="O84" s="23">
        <v>9</v>
      </c>
      <c r="P84" s="31">
        <v>4</v>
      </c>
      <c r="Q84" s="31">
        <v>9</v>
      </c>
      <c r="R84" s="31"/>
      <c r="S84" s="31">
        <v>8.5</v>
      </c>
      <c r="T84" s="31"/>
      <c r="U84" s="31">
        <v>0</v>
      </c>
      <c r="V84" s="31"/>
      <c r="W84" s="31"/>
      <c r="X84" s="31"/>
      <c r="Y84" s="31" t="s">
        <v>159</v>
      </c>
      <c r="Z84" s="31" t="s">
        <v>160</v>
      </c>
      <c r="AA84" s="31" t="s">
        <v>161</v>
      </c>
      <c r="AB84" s="31" t="s">
        <v>162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31">
        <v>0</v>
      </c>
      <c r="AJ84" s="31">
        <v>0</v>
      </c>
      <c r="AK84" s="31">
        <v>0</v>
      </c>
      <c r="AL84" s="31">
        <v>0</v>
      </c>
      <c r="AM84" s="31">
        <v>0</v>
      </c>
      <c r="AN84" s="31">
        <v>0</v>
      </c>
      <c r="AO84" s="31"/>
      <c r="AP84" s="31">
        <v>0</v>
      </c>
      <c r="AQ84" s="31">
        <v>0</v>
      </c>
      <c r="AR84" s="31">
        <v>3</v>
      </c>
      <c r="AS84" s="31">
        <v>6</v>
      </c>
      <c r="AT84" s="31">
        <v>0</v>
      </c>
    </row>
    <row r="85" spans="1:46">
      <c r="A85" s="41" t="s">
        <v>153</v>
      </c>
      <c r="B85" s="14">
        <v>103839</v>
      </c>
      <c r="C85" s="5" t="s">
        <v>318</v>
      </c>
      <c r="D85" s="5" t="s">
        <v>319</v>
      </c>
      <c r="E85" s="25">
        <v>3</v>
      </c>
      <c r="F85" s="25">
        <v>3</v>
      </c>
      <c r="G85" s="25">
        <v>3</v>
      </c>
      <c r="H85" s="25">
        <v>3</v>
      </c>
      <c r="I85" s="25">
        <v>3</v>
      </c>
      <c r="J85" s="25">
        <v>3</v>
      </c>
      <c r="K85" s="25">
        <v>4</v>
      </c>
      <c r="L85" s="25">
        <v>4</v>
      </c>
      <c r="M85" s="25">
        <v>4</v>
      </c>
      <c r="N85" s="25">
        <v>4</v>
      </c>
      <c r="O85" s="25">
        <v>4</v>
      </c>
      <c r="P85" s="31">
        <v>4</v>
      </c>
      <c r="Q85" s="31">
        <v>4</v>
      </c>
      <c r="R85" s="31"/>
      <c r="S85" s="31">
        <v>3.5</v>
      </c>
      <c r="T85" s="31"/>
      <c r="U85" s="31">
        <v>2</v>
      </c>
      <c r="V85" s="31"/>
      <c r="W85" s="31"/>
      <c r="X85" s="31"/>
      <c r="Y85" s="31" t="s">
        <v>153</v>
      </c>
      <c r="Z85" s="31" t="s">
        <v>154</v>
      </c>
      <c r="AA85" s="31" t="s">
        <v>155</v>
      </c>
      <c r="AB85" s="31" t="s">
        <v>156</v>
      </c>
      <c r="AC85" s="31">
        <v>2</v>
      </c>
      <c r="AD85" s="31">
        <v>2</v>
      </c>
      <c r="AE85" s="31">
        <v>2</v>
      </c>
      <c r="AF85" s="31">
        <v>2</v>
      </c>
      <c r="AG85" s="31">
        <v>2</v>
      </c>
      <c r="AH85" s="31">
        <v>2</v>
      </c>
      <c r="AI85" s="31">
        <v>2</v>
      </c>
      <c r="AJ85" s="31">
        <v>2</v>
      </c>
      <c r="AK85" s="31">
        <v>2</v>
      </c>
      <c r="AL85" s="31">
        <v>2</v>
      </c>
      <c r="AM85" s="31">
        <v>2</v>
      </c>
      <c r="AN85" s="31">
        <v>2</v>
      </c>
      <c r="AO85" s="31"/>
      <c r="AP85" s="31">
        <v>2</v>
      </c>
      <c r="AQ85" s="31">
        <v>4</v>
      </c>
      <c r="AR85" s="31">
        <v>3</v>
      </c>
      <c r="AS85" s="31">
        <v>3</v>
      </c>
      <c r="AT85" s="31">
        <v>3</v>
      </c>
    </row>
    <row r="86" spans="1:46">
      <c r="A86" s="41" t="s">
        <v>157</v>
      </c>
      <c r="B86" s="22"/>
      <c r="C86" s="22"/>
      <c r="D86" s="8" t="s">
        <v>158</v>
      </c>
      <c r="E86" s="21">
        <v>9</v>
      </c>
      <c r="F86" s="21">
        <v>9</v>
      </c>
      <c r="G86" s="21">
        <v>9</v>
      </c>
      <c r="H86" s="21">
        <v>9</v>
      </c>
      <c r="I86" s="21">
        <v>9</v>
      </c>
      <c r="J86" s="21">
        <v>9</v>
      </c>
      <c r="K86" s="21">
        <v>10</v>
      </c>
      <c r="L86" s="21">
        <v>10</v>
      </c>
      <c r="M86" s="21">
        <v>10</v>
      </c>
      <c r="N86" s="21">
        <v>10</v>
      </c>
      <c r="O86" s="21">
        <v>10</v>
      </c>
      <c r="P86" s="50">
        <f>SUM(P83:P85)</f>
        <v>21</v>
      </c>
      <c r="Q86" s="50">
        <f t="shared" ref="Q86:AT86" si="8">SUM(Q83:Q85)</f>
        <v>19</v>
      </c>
      <c r="R86" s="50">
        <f t="shared" si="8"/>
        <v>0</v>
      </c>
      <c r="S86" s="50">
        <f t="shared" si="8"/>
        <v>18</v>
      </c>
      <c r="T86" s="50">
        <f t="shared" si="8"/>
        <v>0</v>
      </c>
      <c r="U86" s="50">
        <f t="shared" si="8"/>
        <v>8.75</v>
      </c>
      <c r="V86" s="50">
        <f t="shared" si="8"/>
        <v>0</v>
      </c>
      <c r="W86" s="50">
        <f t="shared" si="8"/>
        <v>0</v>
      </c>
      <c r="X86" s="50">
        <f t="shared" si="8"/>
        <v>0</v>
      </c>
      <c r="Y86" s="50">
        <f t="shared" si="8"/>
        <v>0</v>
      </c>
      <c r="Z86" s="50">
        <f t="shared" si="8"/>
        <v>0</v>
      </c>
      <c r="AA86" s="50">
        <f t="shared" si="8"/>
        <v>0</v>
      </c>
      <c r="AB86" s="50">
        <f t="shared" si="8"/>
        <v>0</v>
      </c>
      <c r="AC86" s="50">
        <f t="shared" si="8"/>
        <v>9</v>
      </c>
      <c r="AD86" s="50">
        <f t="shared" si="8"/>
        <v>9</v>
      </c>
      <c r="AE86" s="50">
        <f t="shared" si="8"/>
        <v>9</v>
      </c>
      <c r="AF86" s="50">
        <f t="shared" si="8"/>
        <v>9</v>
      </c>
      <c r="AG86" s="50">
        <f t="shared" si="8"/>
        <v>9</v>
      </c>
      <c r="AH86" s="50">
        <f t="shared" si="8"/>
        <v>10</v>
      </c>
      <c r="AI86" s="50">
        <f t="shared" si="8"/>
        <v>9</v>
      </c>
      <c r="AJ86" s="50">
        <f t="shared" si="8"/>
        <v>9</v>
      </c>
      <c r="AK86" s="50">
        <f t="shared" si="8"/>
        <v>8</v>
      </c>
      <c r="AL86" s="50">
        <f t="shared" si="8"/>
        <v>8</v>
      </c>
      <c r="AM86" s="50">
        <f t="shared" si="8"/>
        <v>8</v>
      </c>
      <c r="AN86" s="50">
        <f t="shared" si="8"/>
        <v>8</v>
      </c>
      <c r="AO86" s="50">
        <f t="shared" si="8"/>
        <v>0</v>
      </c>
      <c r="AP86" s="50">
        <f t="shared" si="8"/>
        <v>8.75</v>
      </c>
      <c r="AQ86" s="50">
        <f t="shared" si="8"/>
        <v>11</v>
      </c>
      <c r="AR86" s="50">
        <f t="shared" si="8"/>
        <v>15</v>
      </c>
      <c r="AS86" s="50">
        <f t="shared" si="8"/>
        <v>14</v>
      </c>
      <c r="AT86" s="50">
        <f t="shared" si="8"/>
        <v>11.5</v>
      </c>
    </row>
    <row r="87" spans="1:46">
      <c r="B87" s="22"/>
      <c r="C87" s="22"/>
      <c r="F87" s="9"/>
      <c r="G87" s="9"/>
      <c r="H87" s="9"/>
      <c r="I87" s="9"/>
      <c r="J87" s="9"/>
      <c r="K87" s="9"/>
      <c r="L87" s="9"/>
      <c r="M87" s="9"/>
      <c r="N87" s="9"/>
      <c r="O87" s="9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54"/>
      <c r="AA87" s="54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</row>
    <row r="88" spans="1:46">
      <c r="B88" s="8" t="s">
        <v>176</v>
      </c>
      <c r="C88" s="8"/>
      <c r="F88" s="9"/>
      <c r="G88" s="9"/>
      <c r="H88" s="9"/>
      <c r="I88" s="9"/>
      <c r="J88" s="9"/>
      <c r="K88" s="9"/>
      <c r="L88" s="9"/>
      <c r="M88" s="9"/>
      <c r="N88" s="9"/>
      <c r="O88" s="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52" t="s">
        <v>177</v>
      </c>
      <c r="AA88" s="52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</row>
    <row r="89" spans="1:46">
      <c r="A89" s="41" t="s">
        <v>185</v>
      </c>
      <c r="B89" s="10">
        <v>103860</v>
      </c>
      <c r="C89" s="5" t="s">
        <v>193</v>
      </c>
      <c r="D89" s="5" t="s">
        <v>187</v>
      </c>
      <c r="E89" s="11">
        <v>3.25</v>
      </c>
      <c r="F89" s="11">
        <v>3.25</v>
      </c>
      <c r="G89" s="11">
        <v>3.25</v>
      </c>
      <c r="H89" s="11">
        <v>3.25</v>
      </c>
      <c r="I89" s="11">
        <v>3.25</v>
      </c>
      <c r="J89" s="11">
        <v>3.25</v>
      </c>
      <c r="K89" s="11">
        <v>2.25</v>
      </c>
      <c r="L89" s="11">
        <v>2.25</v>
      </c>
      <c r="M89" s="11">
        <v>2.25</v>
      </c>
      <c r="N89" s="11">
        <v>3</v>
      </c>
      <c r="O89" s="11">
        <v>3</v>
      </c>
      <c r="P89" s="31">
        <v>9</v>
      </c>
      <c r="Q89" s="31">
        <v>3</v>
      </c>
      <c r="R89" s="31"/>
      <c r="S89" s="31">
        <v>2.94</v>
      </c>
      <c r="T89" s="31"/>
      <c r="U89" s="31">
        <v>2</v>
      </c>
      <c r="V89" s="31"/>
      <c r="W89" s="31"/>
      <c r="X89" s="31"/>
      <c r="Y89" s="31" t="s">
        <v>185</v>
      </c>
      <c r="Z89" s="31" t="s">
        <v>186</v>
      </c>
      <c r="AA89" s="31" t="s">
        <v>180</v>
      </c>
      <c r="AB89" s="31" t="s">
        <v>187</v>
      </c>
      <c r="AC89" s="31">
        <v>2</v>
      </c>
      <c r="AD89" s="31">
        <v>2</v>
      </c>
      <c r="AE89" s="31">
        <v>2</v>
      </c>
      <c r="AF89" s="31">
        <v>2</v>
      </c>
      <c r="AG89" s="31">
        <v>2</v>
      </c>
      <c r="AH89" s="31">
        <v>2</v>
      </c>
      <c r="AI89" s="31">
        <v>2</v>
      </c>
      <c r="AJ89" s="31">
        <v>2</v>
      </c>
      <c r="AK89" s="31">
        <v>2</v>
      </c>
      <c r="AL89" s="31">
        <v>2</v>
      </c>
      <c r="AM89" s="31">
        <v>2</v>
      </c>
      <c r="AN89" s="31">
        <v>2</v>
      </c>
      <c r="AO89" s="31"/>
      <c r="AP89" s="31">
        <v>2</v>
      </c>
      <c r="AQ89" s="31">
        <v>4</v>
      </c>
      <c r="AR89" s="31">
        <v>7</v>
      </c>
      <c r="AS89" s="31">
        <v>5</v>
      </c>
      <c r="AT89" s="31">
        <v>3</v>
      </c>
    </row>
    <row r="90" spans="1:46">
      <c r="A90" s="41" t="s">
        <v>188</v>
      </c>
      <c r="B90" s="10">
        <v>103861</v>
      </c>
      <c r="C90" s="5" t="s">
        <v>322</v>
      </c>
      <c r="D90" s="5" t="s">
        <v>190</v>
      </c>
      <c r="E90" s="11">
        <v>3.4</v>
      </c>
      <c r="F90" s="11">
        <v>3.4</v>
      </c>
      <c r="G90" s="11">
        <v>3.4</v>
      </c>
      <c r="H90" s="11">
        <v>3.4</v>
      </c>
      <c r="I90" s="11">
        <v>3.4</v>
      </c>
      <c r="J90" s="11">
        <v>3.4</v>
      </c>
      <c r="K90" s="11">
        <v>4.4000000000000004</v>
      </c>
      <c r="L90" s="11">
        <v>4.5999999999999996</v>
      </c>
      <c r="M90" s="11">
        <v>4.5999999999999996</v>
      </c>
      <c r="N90" s="11">
        <v>5</v>
      </c>
      <c r="O90" s="11">
        <v>5</v>
      </c>
      <c r="P90" s="31">
        <v>4</v>
      </c>
      <c r="Q90" s="31">
        <v>5</v>
      </c>
      <c r="R90" s="31"/>
      <c r="S90" s="31">
        <v>4.08</v>
      </c>
      <c r="T90" s="31"/>
      <c r="U90" s="31">
        <v>0</v>
      </c>
      <c r="V90" s="31"/>
      <c r="W90" s="31"/>
      <c r="X90" s="31"/>
      <c r="Y90" s="31" t="s">
        <v>188</v>
      </c>
      <c r="Z90" s="31" t="s">
        <v>189</v>
      </c>
      <c r="AA90" s="31" t="s">
        <v>180</v>
      </c>
      <c r="AB90" s="31" t="s">
        <v>190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31">
        <v>0</v>
      </c>
      <c r="AJ90" s="31">
        <v>0</v>
      </c>
      <c r="AK90" s="31">
        <v>0</v>
      </c>
      <c r="AL90" s="31">
        <v>0</v>
      </c>
      <c r="AM90" s="31">
        <v>0</v>
      </c>
      <c r="AN90" s="31">
        <v>0</v>
      </c>
      <c r="AO90" s="31"/>
      <c r="AP90" s="31">
        <v>0</v>
      </c>
      <c r="AQ90" s="31">
        <v>0</v>
      </c>
      <c r="AR90" s="31">
        <v>13</v>
      </c>
      <c r="AS90" s="31">
        <v>6</v>
      </c>
      <c r="AT90" s="31">
        <v>0</v>
      </c>
    </row>
    <row r="91" spans="1:46">
      <c r="A91" s="41" t="s">
        <v>191</v>
      </c>
      <c r="B91" s="14">
        <v>103862</v>
      </c>
      <c r="C91" s="5" t="s">
        <v>193</v>
      </c>
      <c r="D91" s="5" t="s">
        <v>194</v>
      </c>
      <c r="E91" s="11">
        <v>1</v>
      </c>
      <c r="F91" s="11">
        <v>1</v>
      </c>
      <c r="G91" s="11">
        <v>1</v>
      </c>
      <c r="H91" s="11">
        <v>1</v>
      </c>
      <c r="I91" s="11">
        <v>1</v>
      </c>
      <c r="J91" s="11">
        <v>1</v>
      </c>
      <c r="K91" s="11">
        <v>1</v>
      </c>
      <c r="L91" s="11">
        <v>1</v>
      </c>
      <c r="M91" s="11">
        <v>1</v>
      </c>
      <c r="N91" s="11">
        <v>4</v>
      </c>
      <c r="O91" s="11">
        <v>4</v>
      </c>
      <c r="P91" s="31">
        <v>6</v>
      </c>
      <c r="Q91" s="31">
        <v>4</v>
      </c>
      <c r="R91" s="31"/>
      <c r="S91" s="31">
        <v>1.75</v>
      </c>
      <c r="T91" s="31"/>
      <c r="U91" s="31">
        <v>0</v>
      </c>
      <c r="V91" s="31"/>
      <c r="W91" s="31"/>
      <c r="X91" s="31"/>
      <c r="Y91" s="31" t="s">
        <v>191</v>
      </c>
      <c r="Z91" s="31" t="s">
        <v>192</v>
      </c>
      <c r="AA91" s="31" t="s">
        <v>193</v>
      </c>
      <c r="AB91" s="31" t="s">
        <v>194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31">
        <v>0</v>
      </c>
      <c r="AJ91" s="31">
        <v>0</v>
      </c>
      <c r="AK91" s="31">
        <v>0</v>
      </c>
      <c r="AL91" s="31">
        <v>0</v>
      </c>
      <c r="AM91" s="31">
        <v>0</v>
      </c>
      <c r="AN91" s="31">
        <v>0</v>
      </c>
      <c r="AO91" s="31"/>
      <c r="AP91" s="31">
        <v>0</v>
      </c>
      <c r="AQ91" s="31">
        <v>0</v>
      </c>
      <c r="AR91" s="31">
        <v>5</v>
      </c>
      <c r="AS91" s="31">
        <v>3</v>
      </c>
      <c r="AT91" s="31">
        <v>0</v>
      </c>
    </row>
    <row r="92" spans="1:46">
      <c r="A92" s="41" t="s">
        <v>195</v>
      </c>
      <c r="B92" s="14">
        <v>103863</v>
      </c>
      <c r="D92" s="5" t="s">
        <v>197</v>
      </c>
      <c r="E92" s="11">
        <v>0</v>
      </c>
      <c r="F92" s="11">
        <v>0</v>
      </c>
      <c r="G92" s="11">
        <v>1</v>
      </c>
      <c r="H92" s="11">
        <v>2</v>
      </c>
      <c r="I92" s="11">
        <v>2</v>
      </c>
      <c r="J92" s="11">
        <v>3</v>
      </c>
      <c r="K92" s="11">
        <v>3</v>
      </c>
      <c r="L92" s="11">
        <v>2</v>
      </c>
      <c r="M92" s="11">
        <v>2</v>
      </c>
      <c r="N92" s="11">
        <v>2</v>
      </c>
      <c r="O92" s="11">
        <v>2</v>
      </c>
      <c r="P92" s="31">
        <v>8</v>
      </c>
      <c r="Q92" s="31">
        <v>2</v>
      </c>
      <c r="R92" s="31"/>
      <c r="S92" s="31">
        <v>1.75</v>
      </c>
      <c r="T92" s="31"/>
      <c r="U92" s="31">
        <v>0</v>
      </c>
      <c r="V92" s="31"/>
      <c r="W92" s="31"/>
      <c r="X92" s="31"/>
      <c r="Y92" s="31" t="s">
        <v>195</v>
      </c>
      <c r="Z92" s="31" t="s">
        <v>196</v>
      </c>
      <c r="AA92" s="31" t="s">
        <v>180</v>
      </c>
      <c r="AB92" s="31" t="s">
        <v>197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/>
      <c r="AP92" s="31">
        <v>0</v>
      </c>
      <c r="AQ92" s="31">
        <v>0</v>
      </c>
      <c r="AR92" s="31">
        <v>6</v>
      </c>
      <c r="AS92" s="31">
        <v>0</v>
      </c>
      <c r="AT92" s="31">
        <v>0</v>
      </c>
    </row>
    <row r="93" spans="1:46">
      <c r="A93" s="41" t="s">
        <v>204</v>
      </c>
      <c r="B93" s="10">
        <v>103855</v>
      </c>
      <c r="C93" s="5" t="s">
        <v>206</v>
      </c>
      <c r="D93" s="5" t="s">
        <v>207</v>
      </c>
      <c r="E93" s="11">
        <v>12</v>
      </c>
      <c r="F93" s="11">
        <v>12</v>
      </c>
      <c r="G93" s="11">
        <v>12</v>
      </c>
      <c r="H93" s="11">
        <v>12</v>
      </c>
      <c r="I93" s="11">
        <v>12</v>
      </c>
      <c r="J93" s="11">
        <v>12</v>
      </c>
      <c r="K93" s="11">
        <v>12</v>
      </c>
      <c r="L93" s="11">
        <v>12</v>
      </c>
      <c r="M93" s="11">
        <v>12</v>
      </c>
      <c r="N93" s="11">
        <v>12</v>
      </c>
      <c r="O93" s="11">
        <v>12</v>
      </c>
      <c r="P93" s="31">
        <v>14</v>
      </c>
      <c r="Q93" s="31">
        <v>12</v>
      </c>
      <c r="R93" s="31"/>
      <c r="S93" s="31">
        <v>12</v>
      </c>
      <c r="T93" s="31"/>
      <c r="U93" s="31">
        <v>12</v>
      </c>
      <c r="V93" s="31"/>
      <c r="W93" s="31"/>
      <c r="X93" s="31"/>
      <c r="Y93" s="31" t="s">
        <v>204</v>
      </c>
      <c r="Z93" s="31" t="s">
        <v>205</v>
      </c>
      <c r="AA93" s="31" t="s">
        <v>206</v>
      </c>
      <c r="AB93" s="31" t="s">
        <v>207</v>
      </c>
      <c r="AC93" s="31">
        <v>12</v>
      </c>
      <c r="AD93" s="31">
        <v>12</v>
      </c>
      <c r="AE93" s="31">
        <v>12</v>
      </c>
      <c r="AF93" s="31">
        <v>12</v>
      </c>
      <c r="AG93" s="31">
        <v>12</v>
      </c>
      <c r="AH93" s="31">
        <v>12</v>
      </c>
      <c r="AI93" s="31">
        <v>12</v>
      </c>
      <c r="AJ93" s="31">
        <v>12</v>
      </c>
      <c r="AK93" s="31">
        <v>12</v>
      </c>
      <c r="AL93" s="31">
        <v>12</v>
      </c>
      <c r="AM93" s="31">
        <v>12</v>
      </c>
      <c r="AN93" s="31">
        <v>12</v>
      </c>
      <c r="AO93" s="31"/>
      <c r="AP93" s="31">
        <v>12</v>
      </c>
      <c r="AQ93" s="31">
        <v>12</v>
      </c>
      <c r="AR93" s="31">
        <v>9</v>
      </c>
      <c r="AS93" s="31">
        <v>7</v>
      </c>
      <c r="AT93" s="31">
        <v>15.5</v>
      </c>
    </row>
    <row r="94" spans="1:46">
      <c r="A94" s="41"/>
      <c r="B94" s="10">
        <v>103841</v>
      </c>
      <c r="C94" s="5" t="s">
        <v>323</v>
      </c>
      <c r="D94" s="5" t="s">
        <v>286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31">
        <v>5</v>
      </c>
      <c r="Q94" s="31">
        <v>0</v>
      </c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>
        <v>0</v>
      </c>
      <c r="AO94" s="31"/>
      <c r="AP94" s="31"/>
      <c r="AQ94" s="31">
        <v>0</v>
      </c>
      <c r="AR94" s="31">
        <v>1</v>
      </c>
      <c r="AS94" s="31">
        <v>0</v>
      </c>
      <c r="AT94" s="31">
        <v>0</v>
      </c>
    </row>
    <row r="95" spans="1:46">
      <c r="A95" s="41"/>
      <c r="B95" s="10"/>
      <c r="D95" s="5" t="s">
        <v>381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31">
        <v>0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>
        <v>1</v>
      </c>
      <c r="AS95" s="31">
        <v>0</v>
      </c>
      <c r="AT95" s="31">
        <v>0</v>
      </c>
    </row>
    <row r="96" spans="1:46">
      <c r="A96" s="41" t="s">
        <v>208</v>
      </c>
      <c r="B96" s="10"/>
      <c r="D96" s="5" t="s">
        <v>211</v>
      </c>
      <c r="E96" s="11">
        <v>3</v>
      </c>
      <c r="F96" s="11">
        <v>3</v>
      </c>
      <c r="G96" s="11">
        <v>3</v>
      </c>
      <c r="H96" s="11">
        <v>3</v>
      </c>
      <c r="I96" s="11">
        <v>3</v>
      </c>
      <c r="J96" s="11">
        <v>3</v>
      </c>
      <c r="K96" s="11">
        <v>3</v>
      </c>
      <c r="L96" s="11">
        <v>3</v>
      </c>
      <c r="M96" s="11">
        <v>3</v>
      </c>
      <c r="N96" s="11">
        <v>3</v>
      </c>
      <c r="O96" s="11">
        <v>3</v>
      </c>
      <c r="P96" s="31">
        <v>0</v>
      </c>
      <c r="Q96" s="31">
        <v>3</v>
      </c>
      <c r="R96" s="31"/>
      <c r="S96" s="31">
        <v>3</v>
      </c>
      <c r="T96" s="31"/>
      <c r="U96" s="31">
        <v>2</v>
      </c>
      <c r="V96" s="31"/>
      <c r="W96" s="31"/>
      <c r="X96" s="31"/>
      <c r="Y96" s="31" t="s">
        <v>208</v>
      </c>
      <c r="Z96" s="31" t="s">
        <v>209</v>
      </c>
      <c r="AA96" s="31" t="s">
        <v>210</v>
      </c>
      <c r="AB96" s="31" t="s">
        <v>212</v>
      </c>
      <c r="AC96" s="31">
        <v>2</v>
      </c>
      <c r="AD96" s="31">
        <v>2</v>
      </c>
      <c r="AE96" s="31">
        <v>2</v>
      </c>
      <c r="AF96" s="31">
        <v>2</v>
      </c>
      <c r="AG96" s="31">
        <v>2</v>
      </c>
      <c r="AH96" s="31">
        <v>2</v>
      </c>
      <c r="AI96" s="31">
        <v>2</v>
      </c>
      <c r="AJ96" s="31">
        <v>2</v>
      </c>
      <c r="AK96" s="31">
        <v>2</v>
      </c>
      <c r="AL96" s="31">
        <v>2</v>
      </c>
      <c r="AM96" s="31">
        <v>2</v>
      </c>
      <c r="AN96" s="31">
        <v>2</v>
      </c>
      <c r="AO96" s="31"/>
      <c r="AP96" s="31">
        <v>2</v>
      </c>
      <c r="AQ96" s="31">
        <v>3</v>
      </c>
      <c r="AR96" s="31">
        <v>1</v>
      </c>
      <c r="AS96" s="31">
        <v>9</v>
      </c>
      <c r="AT96" s="31">
        <v>10</v>
      </c>
    </row>
    <row r="97" spans="1:48">
      <c r="A97" s="41" t="s">
        <v>213</v>
      </c>
      <c r="B97" s="10">
        <v>103856</v>
      </c>
      <c r="C97" s="5" t="s">
        <v>324</v>
      </c>
      <c r="D97" s="5" t="s">
        <v>325</v>
      </c>
      <c r="E97" s="11">
        <v>2</v>
      </c>
      <c r="F97" s="11">
        <v>2</v>
      </c>
      <c r="G97" s="11">
        <v>2</v>
      </c>
      <c r="H97" s="11">
        <v>2</v>
      </c>
      <c r="I97" s="11">
        <v>2</v>
      </c>
      <c r="J97" s="11">
        <v>2</v>
      </c>
      <c r="K97" s="11">
        <v>2</v>
      </c>
      <c r="L97" s="11">
        <v>2</v>
      </c>
      <c r="M97" s="11">
        <v>2</v>
      </c>
      <c r="N97" s="11">
        <v>2</v>
      </c>
      <c r="O97" s="11">
        <v>2</v>
      </c>
      <c r="P97" s="31">
        <v>6</v>
      </c>
      <c r="Q97" s="31">
        <v>2</v>
      </c>
      <c r="R97" s="31"/>
      <c r="S97" s="31">
        <v>2</v>
      </c>
      <c r="T97" s="31"/>
      <c r="U97" s="31">
        <v>0</v>
      </c>
      <c r="V97" s="31"/>
      <c r="W97" s="31"/>
      <c r="X97" s="31"/>
      <c r="Y97" s="31" t="s">
        <v>213</v>
      </c>
      <c r="Z97" s="31" t="s">
        <v>214</v>
      </c>
      <c r="AA97" s="31" t="s">
        <v>210</v>
      </c>
      <c r="AB97" s="31" t="s">
        <v>215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31">
        <v>0</v>
      </c>
      <c r="AN97" s="31">
        <v>0</v>
      </c>
      <c r="AO97" s="31"/>
      <c r="AP97" s="31">
        <v>0</v>
      </c>
      <c r="AQ97" s="31"/>
      <c r="AR97" s="31">
        <v>6</v>
      </c>
      <c r="AS97" s="31">
        <v>2</v>
      </c>
      <c r="AT97" s="31">
        <v>0</v>
      </c>
    </row>
    <row r="98" spans="1:48">
      <c r="A98" s="41"/>
      <c r="B98" s="14"/>
      <c r="D98" s="5" t="s">
        <v>278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31">
        <v>0</v>
      </c>
      <c r="Q98" s="31">
        <v>0</v>
      </c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>
        <v>0</v>
      </c>
      <c r="AO98" s="31"/>
      <c r="AP98" s="31"/>
      <c r="AQ98" s="31">
        <v>8</v>
      </c>
      <c r="AR98" s="31">
        <v>0</v>
      </c>
      <c r="AS98" s="31">
        <v>0</v>
      </c>
      <c r="AT98" s="31">
        <v>0</v>
      </c>
    </row>
    <row r="99" spans="1:48">
      <c r="A99" s="41" t="s">
        <v>198</v>
      </c>
      <c r="B99" s="14">
        <v>103864</v>
      </c>
      <c r="C99" s="5" t="s">
        <v>323</v>
      </c>
      <c r="D99" s="5" t="s">
        <v>200</v>
      </c>
      <c r="E99" s="11">
        <v>3</v>
      </c>
      <c r="F99" s="11">
        <v>3</v>
      </c>
      <c r="G99" s="11">
        <v>3</v>
      </c>
      <c r="H99" s="11">
        <v>2</v>
      </c>
      <c r="I99" s="11">
        <v>2</v>
      </c>
      <c r="J99" s="11">
        <v>2</v>
      </c>
      <c r="K99" s="11">
        <v>4</v>
      </c>
      <c r="L99" s="11">
        <v>4</v>
      </c>
      <c r="M99" s="11">
        <v>4</v>
      </c>
      <c r="N99" s="11">
        <v>4</v>
      </c>
      <c r="O99" s="11">
        <v>4</v>
      </c>
      <c r="P99" s="31">
        <v>4</v>
      </c>
      <c r="Q99" s="31">
        <v>4</v>
      </c>
      <c r="R99" s="31"/>
      <c r="S99" s="31">
        <v>3.25</v>
      </c>
      <c r="T99" s="31"/>
      <c r="U99" s="31">
        <v>0</v>
      </c>
      <c r="V99" s="31"/>
      <c r="W99" s="31"/>
      <c r="X99" s="31"/>
      <c r="Y99" s="31" t="s">
        <v>198</v>
      </c>
      <c r="Z99" s="31" t="s">
        <v>199</v>
      </c>
      <c r="AA99" s="31" t="s">
        <v>180</v>
      </c>
      <c r="AB99" s="31" t="s">
        <v>200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31">
        <v>0</v>
      </c>
      <c r="AN99" s="31">
        <v>0</v>
      </c>
      <c r="AO99" s="31"/>
      <c r="AP99" s="31">
        <v>0</v>
      </c>
      <c r="AQ99" s="31">
        <v>0</v>
      </c>
      <c r="AR99" s="31">
        <v>2</v>
      </c>
      <c r="AS99" s="31">
        <v>3</v>
      </c>
      <c r="AT99" s="31">
        <v>0</v>
      </c>
    </row>
    <row r="100" spans="1:48">
      <c r="A100" s="41"/>
      <c r="B100" s="14"/>
      <c r="D100" s="5" t="s">
        <v>336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31">
        <v>0</v>
      </c>
      <c r="Q100" s="31">
        <v>10</v>
      </c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>
        <v>17</v>
      </c>
      <c r="AO100" s="31"/>
      <c r="AP100" s="31"/>
      <c r="AQ100" s="31">
        <v>0</v>
      </c>
      <c r="AR100" s="31">
        <v>0</v>
      </c>
      <c r="AS100" s="31">
        <v>7</v>
      </c>
      <c r="AT100" s="31">
        <v>11</v>
      </c>
    </row>
    <row r="101" spans="1:48">
      <c r="B101" s="10"/>
      <c r="C101" s="26"/>
      <c r="D101" s="8" t="s">
        <v>201</v>
      </c>
      <c r="E101" s="19">
        <v>24.65</v>
      </c>
      <c r="F101" s="19">
        <v>24.65</v>
      </c>
      <c r="G101" s="19">
        <v>25.65</v>
      </c>
      <c r="H101" s="19">
        <v>25.65</v>
      </c>
      <c r="I101" s="19">
        <v>25.65</v>
      </c>
      <c r="J101" s="19">
        <v>26.65</v>
      </c>
      <c r="K101" s="19">
        <v>28.65</v>
      </c>
      <c r="L101" s="19">
        <v>27.85</v>
      </c>
      <c r="M101" s="19">
        <v>27.85</v>
      </c>
      <c r="N101" s="19">
        <v>32</v>
      </c>
      <c r="O101" s="19">
        <v>32</v>
      </c>
      <c r="P101" s="28">
        <f>SUM(P89:P100)</f>
        <v>56</v>
      </c>
      <c r="Q101" s="28">
        <f t="shared" ref="Q101:AT101" si="9">SUM(Q89:Q100)</f>
        <v>45</v>
      </c>
      <c r="R101" s="28">
        <f t="shared" si="9"/>
        <v>0</v>
      </c>
      <c r="S101" s="28">
        <f t="shared" si="9"/>
        <v>30.77</v>
      </c>
      <c r="T101" s="28">
        <f t="shared" si="9"/>
        <v>0</v>
      </c>
      <c r="U101" s="28">
        <f t="shared" si="9"/>
        <v>16</v>
      </c>
      <c r="V101" s="28">
        <f t="shared" si="9"/>
        <v>0</v>
      </c>
      <c r="W101" s="28">
        <f t="shared" si="9"/>
        <v>0</v>
      </c>
      <c r="X101" s="28">
        <f t="shared" si="9"/>
        <v>0</v>
      </c>
      <c r="Y101" s="28">
        <f t="shared" si="9"/>
        <v>0</v>
      </c>
      <c r="Z101" s="28">
        <f t="shared" si="9"/>
        <v>0</v>
      </c>
      <c r="AA101" s="28">
        <f t="shared" si="9"/>
        <v>0</v>
      </c>
      <c r="AB101" s="28">
        <f t="shared" si="9"/>
        <v>0</v>
      </c>
      <c r="AC101" s="28">
        <f t="shared" si="9"/>
        <v>16</v>
      </c>
      <c r="AD101" s="28">
        <f t="shared" si="9"/>
        <v>16</v>
      </c>
      <c r="AE101" s="28">
        <f t="shared" si="9"/>
        <v>16</v>
      </c>
      <c r="AF101" s="28">
        <f t="shared" si="9"/>
        <v>16</v>
      </c>
      <c r="AG101" s="28">
        <f t="shared" si="9"/>
        <v>16</v>
      </c>
      <c r="AH101" s="28">
        <f t="shared" si="9"/>
        <v>16</v>
      </c>
      <c r="AI101" s="28">
        <f t="shared" si="9"/>
        <v>16</v>
      </c>
      <c r="AJ101" s="28">
        <f t="shared" si="9"/>
        <v>16</v>
      </c>
      <c r="AK101" s="28">
        <f t="shared" si="9"/>
        <v>16</v>
      </c>
      <c r="AL101" s="28">
        <f t="shared" si="9"/>
        <v>16</v>
      </c>
      <c r="AM101" s="28">
        <f t="shared" si="9"/>
        <v>16</v>
      </c>
      <c r="AN101" s="28">
        <f t="shared" si="9"/>
        <v>33</v>
      </c>
      <c r="AO101" s="28">
        <f t="shared" si="9"/>
        <v>0</v>
      </c>
      <c r="AP101" s="28">
        <f t="shared" si="9"/>
        <v>16</v>
      </c>
      <c r="AQ101" s="28">
        <f t="shared" si="9"/>
        <v>27</v>
      </c>
      <c r="AR101" s="28">
        <f t="shared" si="9"/>
        <v>51</v>
      </c>
      <c r="AS101" s="28">
        <f t="shared" si="9"/>
        <v>42</v>
      </c>
      <c r="AT101" s="28">
        <f t="shared" si="9"/>
        <v>39.5</v>
      </c>
    </row>
    <row r="102" spans="1:48">
      <c r="A102" s="41"/>
      <c r="B102" s="22"/>
      <c r="C102" s="22"/>
      <c r="D102" s="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46"/>
      <c r="Q102" s="46"/>
      <c r="R102" s="46"/>
      <c r="S102" s="46"/>
      <c r="T102" s="46"/>
      <c r="U102" s="46"/>
      <c r="V102" s="46"/>
      <c r="W102" s="46"/>
      <c r="X102" s="46"/>
      <c r="Y102" s="47"/>
      <c r="Z102" s="54"/>
      <c r="AA102" s="54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</row>
    <row r="103" spans="1:48">
      <c r="B103" s="8" t="s">
        <v>338</v>
      </c>
      <c r="C103" s="8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52" t="s">
        <v>163</v>
      </c>
      <c r="AA103" s="52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</row>
    <row r="104" spans="1:48">
      <c r="A104" s="41" t="s">
        <v>164</v>
      </c>
      <c r="B104" s="10"/>
      <c r="D104" s="5" t="s">
        <v>166</v>
      </c>
      <c r="E104" s="11">
        <v>4</v>
      </c>
      <c r="F104" s="11">
        <v>4</v>
      </c>
      <c r="G104" s="11">
        <v>4</v>
      </c>
      <c r="H104" s="11">
        <v>4</v>
      </c>
      <c r="I104" s="11">
        <v>4</v>
      </c>
      <c r="J104" s="11">
        <v>4</v>
      </c>
      <c r="K104" s="11">
        <v>4</v>
      </c>
      <c r="L104" s="11">
        <v>4</v>
      </c>
      <c r="M104" s="11">
        <v>4</v>
      </c>
      <c r="N104" s="11">
        <v>4</v>
      </c>
      <c r="O104" s="11">
        <v>4</v>
      </c>
      <c r="P104" s="31">
        <v>0</v>
      </c>
      <c r="Q104" s="31">
        <v>0</v>
      </c>
      <c r="R104" s="31"/>
      <c r="S104" s="31">
        <v>4</v>
      </c>
      <c r="T104" s="31"/>
      <c r="U104" s="31">
        <v>2</v>
      </c>
      <c r="V104" s="31"/>
      <c r="W104" s="31"/>
      <c r="X104" s="31"/>
      <c r="Y104" s="31" t="s">
        <v>164</v>
      </c>
      <c r="Z104" s="31" t="s">
        <v>165</v>
      </c>
      <c r="AA104" s="31"/>
      <c r="AB104" s="31" t="s">
        <v>166</v>
      </c>
      <c r="AC104" s="31">
        <v>2</v>
      </c>
      <c r="AD104" s="31">
        <v>2</v>
      </c>
      <c r="AE104" s="31">
        <v>2</v>
      </c>
      <c r="AF104" s="31">
        <v>2</v>
      </c>
      <c r="AG104" s="31">
        <v>2</v>
      </c>
      <c r="AH104" s="31">
        <v>2</v>
      </c>
      <c r="AI104" s="31">
        <v>2</v>
      </c>
      <c r="AJ104" s="31">
        <v>2</v>
      </c>
      <c r="AK104" s="31">
        <v>2</v>
      </c>
      <c r="AL104" s="31">
        <v>2</v>
      </c>
      <c r="AM104" s="31">
        <v>2</v>
      </c>
      <c r="AN104" s="31">
        <v>2</v>
      </c>
      <c r="AO104" s="31"/>
      <c r="AP104" s="31">
        <v>2</v>
      </c>
      <c r="AQ104" s="31">
        <v>0</v>
      </c>
      <c r="AR104" s="31">
        <v>0</v>
      </c>
      <c r="AS104" s="31">
        <v>5</v>
      </c>
      <c r="AT104" s="31">
        <v>2</v>
      </c>
    </row>
    <row r="105" spans="1:48">
      <c r="A105" s="41" t="s">
        <v>167</v>
      </c>
      <c r="B105" s="10"/>
      <c r="D105" s="5" t="s">
        <v>169</v>
      </c>
      <c r="E105" s="11">
        <v>4</v>
      </c>
      <c r="F105" s="11">
        <v>4</v>
      </c>
      <c r="G105" s="11">
        <v>4</v>
      </c>
      <c r="H105" s="11">
        <v>4</v>
      </c>
      <c r="I105" s="11">
        <v>4</v>
      </c>
      <c r="J105" s="11">
        <v>4</v>
      </c>
      <c r="K105" s="11">
        <v>4</v>
      </c>
      <c r="L105" s="11">
        <v>4</v>
      </c>
      <c r="M105" s="11">
        <v>4</v>
      </c>
      <c r="N105" s="11">
        <v>4</v>
      </c>
      <c r="O105" s="11">
        <v>4</v>
      </c>
      <c r="P105" s="31">
        <v>0</v>
      </c>
      <c r="Q105" s="31">
        <v>0</v>
      </c>
      <c r="R105" s="31"/>
      <c r="S105" s="31">
        <v>4</v>
      </c>
      <c r="T105" s="31"/>
      <c r="U105" s="31">
        <v>1</v>
      </c>
      <c r="V105" s="31"/>
      <c r="W105" s="31"/>
      <c r="X105" s="31"/>
      <c r="Y105" s="31" t="s">
        <v>167</v>
      </c>
      <c r="Z105" s="31" t="s">
        <v>168</v>
      </c>
      <c r="AA105" s="31"/>
      <c r="AB105" s="31" t="s">
        <v>169</v>
      </c>
      <c r="AC105" s="31">
        <v>1</v>
      </c>
      <c r="AD105" s="31">
        <v>1</v>
      </c>
      <c r="AE105" s="31">
        <v>1</v>
      </c>
      <c r="AF105" s="31">
        <v>1</v>
      </c>
      <c r="AG105" s="31">
        <v>1</v>
      </c>
      <c r="AH105" s="31">
        <v>1</v>
      </c>
      <c r="AI105" s="31">
        <v>1</v>
      </c>
      <c r="AJ105" s="31">
        <v>1</v>
      </c>
      <c r="AK105" s="31">
        <v>1</v>
      </c>
      <c r="AL105" s="31">
        <v>1</v>
      </c>
      <c r="AM105" s="31">
        <v>1</v>
      </c>
      <c r="AN105" s="31">
        <v>1</v>
      </c>
      <c r="AO105" s="31"/>
      <c r="AP105" s="31">
        <v>1</v>
      </c>
      <c r="AQ105" s="31">
        <v>0</v>
      </c>
      <c r="AR105" s="31">
        <v>0</v>
      </c>
      <c r="AS105" s="31">
        <v>3</v>
      </c>
      <c r="AT105" s="31">
        <v>0</v>
      </c>
    </row>
    <row r="106" spans="1:48">
      <c r="A106" s="41" t="s">
        <v>143</v>
      </c>
      <c r="B106" s="10"/>
      <c r="C106" s="5" t="s">
        <v>145</v>
      </c>
      <c r="D106" s="5" t="s">
        <v>146</v>
      </c>
      <c r="E106" s="23">
        <v>17</v>
      </c>
      <c r="F106" s="23">
        <v>17</v>
      </c>
      <c r="G106" s="23">
        <v>17</v>
      </c>
      <c r="H106" s="23">
        <v>17</v>
      </c>
      <c r="I106" s="23">
        <v>17</v>
      </c>
      <c r="J106" s="23">
        <v>17</v>
      </c>
      <c r="K106" s="23">
        <v>17</v>
      </c>
      <c r="L106" s="23">
        <v>17</v>
      </c>
      <c r="M106" s="23">
        <v>17</v>
      </c>
      <c r="N106" s="23">
        <v>17</v>
      </c>
      <c r="O106" s="23">
        <v>17</v>
      </c>
      <c r="P106" s="31">
        <v>0</v>
      </c>
      <c r="Q106" s="31">
        <v>0</v>
      </c>
      <c r="R106" s="31"/>
      <c r="S106" s="31">
        <v>17</v>
      </c>
      <c r="T106" s="31"/>
      <c r="U106" s="31">
        <v>14</v>
      </c>
      <c r="V106" s="31"/>
      <c r="W106" s="31"/>
      <c r="X106" s="31"/>
      <c r="Y106" s="31" t="s">
        <v>143</v>
      </c>
      <c r="Z106" s="31" t="s">
        <v>144</v>
      </c>
      <c r="AA106" s="31" t="s">
        <v>145</v>
      </c>
      <c r="AB106" s="31" t="s">
        <v>146</v>
      </c>
      <c r="AC106" s="31">
        <v>14</v>
      </c>
      <c r="AD106" s="31">
        <v>14</v>
      </c>
      <c r="AE106" s="31">
        <v>14</v>
      </c>
      <c r="AF106" s="31">
        <v>14</v>
      </c>
      <c r="AG106" s="31">
        <v>14</v>
      </c>
      <c r="AH106" s="31">
        <v>14</v>
      </c>
      <c r="AI106" s="31">
        <v>14</v>
      </c>
      <c r="AJ106" s="31">
        <v>14</v>
      </c>
      <c r="AK106" s="31">
        <v>14</v>
      </c>
      <c r="AL106" s="31">
        <v>14</v>
      </c>
      <c r="AM106" s="31">
        <v>14</v>
      </c>
      <c r="AN106" s="31">
        <v>14</v>
      </c>
      <c r="AO106" s="31"/>
      <c r="AP106" s="31">
        <v>14</v>
      </c>
      <c r="AQ106" s="31">
        <f>8+6</f>
        <v>14</v>
      </c>
      <c r="AR106" s="31">
        <v>0</v>
      </c>
      <c r="AS106" s="31">
        <v>16</v>
      </c>
      <c r="AT106" s="31">
        <v>12</v>
      </c>
    </row>
    <row r="107" spans="1:48">
      <c r="B107" s="10"/>
      <c r="C107" s="10"/>
      <c r="D107" s="45" t="s">
        <v>339</v>
      </c>
      <c r="E107" s="21">
        <v>19</v>
      </c>
      <c r="F107" s="21">
        <v>20</v>
      </c>
      <c r="G107" s="21">
        <v>20</v>
      </c>
      <c r="H107" s="21">
        <v>20</v>
      </c>
      <c r="I107" s="21">
        <v>20</v>
      </c>
      <c r="J107" s="21">
        <v>20</v>
      </c>
      <c r="K107" s="21">
        <v>20</v>
      </c>
      <c r="L107" s="21">
        <v>20</v>
      </c>
      <c r="M107" s="21">
        <v>20</v>
      </c>
      <c r="N107" s="21">
        <v>20</v>
      </c>
      <c r="O107" s="21">
        <v>20</v>
      </c>
      <c r="P107" s="50">
        <f>SUM(P104:P106)</f>
        <v>0</v>
      </c>
      <c r="Q107" s="50">
        <f t="shared" ref="Q107:AT107" si="10">SUM(Q104:Q106)</f>
        <v>0</v>
      </c>
      <c r="R107" s="50">
        <f t="shared" si="10"/>
        <v>0</v>
      </c>
      <c r="S107" s="50">
        <f t="shared" si="10"/>
        <v>25</v>
      </c>
      <c r="T107" s="50">
        <f t="shared" si="10"/>
        <v>0</v>
      </c>
      <c r="U107" s="50">
        <f t="shared" si="10"/>
        <v>17</v>
      </c>
      <c r="V107" s="50">
        <f t="shared" si="10"/>
        <v>0</v>
      </c>
      <c r="W107" s="50">
        <f t="shared" si="10"/>
        <v>0</v>
      </c>
      <c r="X107" s="50">
        <f t="shared" si="10"/>
        <v>0</v>
      </c>
      <c r="Y107" s="50">
        <f t="shared" si="10"/>
        <v>0</v>
      </c>
      <c r="Z107" s="50">
        <f t="shared" si="10"/>
        <v>0</v>
      </c>
      <c r="AA107" s="50">
        <f t="shared" si="10"/>
        <v>0</v>
      </c>
      <c r="AB107" s="50">
        <f t="shared" si="10"/>
        <v>0</v>
      </c>
      <c r="AC107" s="50">
        <f t="shared" si="10"/>
        <v>17</v>
      </c>
      <c r="AD107" s="50">
        <f t="shared" si="10"/>
        <v>17</v>
      </c>
      <c r="AE107" s="50">
        <f t="shared" si="10"/>
        <v>17</v>
      </c>
      <c r="AF107" s="50">
        <f t="shared" si="10"/>
        <v>17</v>
      </c>
      <c r="AG107" s="50">
        <f t="shared" si="10"/>
        <v>17</v>
      </c>
      <c r="AH107" s="50">
        <f t="shared" si="10"/>
        <v>17</v>
      </c>
      <c r="AI107" s="50">
        <f t="shared" si="10"/>
        <v>17</v>
      </c>
      <c r="AJ107" s="50">
        <f t="shared" si="10"/>
        <v>17</v>
      </c>
      <c r="AK107" s="50">
        <f t="shared" si="10"/>
        <v>17</v>
      </c>
      <c r="AL107" s="50">
        <f t="shared" si="10"/>
        <v>17</v>
      </c>
      <c r="AM107" s="50">
        <f t="shared" si="10"/>
        <v>17</v>
      </c>
      <c r="AN107" s="50">
        <f t="shared" si="10"/>
        <v>17</v>
      </c>
      <c r="AO107" s="50">
        <f t="shared" si="10"/>
        <v>0</v>
      </c>
      <c r="AP107" s="50">
        <f t="shared" si="10"/>
        <v>17</v>
      </c>
      <c r="AQ107" s="50">
        <f t="shared" si="10"/>
        <v>14</v>
      </c>
      <c r="AR107" s="50">
        <f t="shared" si="10"/>
        <v>0</v>
      </c>
      <c r="AS107" s="50">
        <f t="shared" si="10"/>
        <v>24</v>
      </c>
      <c r="AT107" s="50">
        <f t="shared" si="10"/>
        <v>14</v>
      </c>
    </row>
    <row r="108" spans="1:48">
      <c r="B108" s="10"/>
      <c r="C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8"/>
      <c r="AA108" s="48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</row>
    <row r="109" spans="1:48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</row>
    <row r="110" spans="1:48" s="37" customFormat="1" ht="16.5" thickBot="1">
      <c r="D110" s="38" t="s">
        <v>383</v>
      </c>
      <c r="E110" s="30">
        <v>382.75</v>
      </c>
      <c r="F110" s="30">
        <v>377.75</v>
      </c>
      <c r="G110" s="30">
        <v>373.75</v>
      </c>
      <c r="H110" s="30">
        <v>360.25</v>
      </c>
      <c r="I110" s="30">
        <v>360.25</v>
      </c>
      <c r="J110" s="30">
        <v>362.25</v>
      </c>
      <c r="K110" s="30">
        <v>363.25</v>
      </c>
      <c r="L110" s="30">
        <v>361.75</v>
      </c>
      <c r="M110" s="30">
        <v>359.75</v>
      </c>
      <c r="N110" s="30">
        <v>352</v>
      </c>
      <c r="O110" s="30">
        <v>350</v>
      </c>
      <c r="P110" s="55">
        <f>+P107+P101+P86+P80+P75+P71+P67+P56</f>
        <v>448</v>
      </c>
      <c r="Q110" s="55">
        <f t="shared" ref="Q110:AT110" si="11">+Q107+Q101+Q86+Q80+Q75+Q71+Q67+Q56</f>
        <v>335</v>
      </c>
      <c r="R110" s="55">
        <f t="shared" si="11"/>
        <v>0</v>
      </c>
      <c r="S110" s="55">
        <f t="shared" si="11"/>
        <v>354.44</v>
      </c>
      <c r="T110" s="55">
        <f t="shared" si="11"/>
        <v>0</v>
      </c>
      <c r="U110" s="55">
        <f t="shared" si="11"/>
        <v>299.84000000000003</v>
      </c>
      <c r="V110" s="55">
        <f t="shared" si="11"/>
        <v>0</v>
      </c>
      <c r="W110" s="55">
        <f t="shared" si="11"/>
        <v>0</v>
      </c>
      <c r="X110" s="55">
        <f t="shared" si="11"/>
        <v>0</v>
      </c>
      <c r="Y110" s="55">
        <f t="shared" si="11"/>
        <v>4132662</v>
      </c>
      <c r="Z110" s="55" t="e">
        <f t="shared" si="11"/>
        <v>#VALUE!</v>
      </c>
      <c r="AA110" s="55" t="e">
        <f t="shared" si="11"/>
        <v>#VALUE!</v>
      </c>
      <c r="AB110" s="55" t="e">
        <f t="shared" si="11"/>
        <v>#VALUE!</v>
      </c>
      <c r="AC110" s="55">
        <f t="shared" si="11"/>
        <v>297</v>
      </c>
      <c r="AD110" s="55">
        <f t="shared" si="11"/>
        <v>296</v>
      </c>
      <c r="AE110" s="55">
        <f t="shared" si="11"/>
        <v>297</v>
      </c>
      <c r="AF110" s="55">
        <f t="shared" si="11"/>
        <v>296</v>
      </c>
      <c r="AG110" s="55">
        <f t="shared" si="11"/>
        <v>296</v>
      </c>
      <c r="AH110" s="55">
        <f t="shared" si="11"/>
        <v>296</v>
      </c>
      <c r="AI110" s="55">
        <f t="shared" si="11"/>
        <v>311</v>
      </c>
      <c r="AJ110" s="55">
        <f t="shared" si="11"/>
        <v>311</v>
      </c>
      <c r="AK110" s="55">
        <f t="shared" si="11"/>
        <v>310</v>
      </c>
      <c r="AL110" s="55">
        <f t="shared" si="11"/>
        <v>302</v>
      </c>
      <c r="AM110" s="55">
        <f t="shared" si="11"/>
        <v>294</v>
      </c>
      <c r="AN110" s="55">
        <f t="shared" si="11"/>
        <v>309</v>
      </c>
      <c r="AO110" s="55">
        <f t="shared" si="11"/>
        <v>0</v>
      </c>
      <c r="AP110" s="55">
        <f t="shared" si="11"/>
        <v>299.84000000000003</v>
      </c>
      <c r="AQ110" s="55">
        <f t="shared" si="11"/>
        <v>332</v>
      </c>
      <c r="AR110" s="55">
        <f t="shared" si="11"/>
        <v>392</v>
      </c>
      <c r="AS110" s="55">
        <f t="shared" si="11"/>
        <v>376</v>
      </c>
      <c r="AT110" s="55">
        <f t="shared" si="11"/>
        <v>387</v>
      </c>
    </row>
    <row r="111" spans="1:48" ht="16.5" thickTop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</row>
    <row r="112" spans="1:48">
      <c r="D112" s="8" t="s">
        <v>327</v>
      </c>
      <c r="P112" s="102">
        <f>113+66</f>
        <v>179</v>
      </c>
      <c r="Q112" s="102">
        <v>166</v>
      </c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>
        <v>108</v>
      </c>
      <c r="AO112" s="102"/>
      <c r="AP112" s="102"/>
      <c r="AQ112" s="102">
        <v>97</v>
      </c>
      <c r="AR112" s="102">
        <v>166</v>
      </c>
      <c r="AS112" s="102">
        <v>108</v>
      </c>
      <c r="AT112" s="102">
        <v>97</v>
      </c>
      <c r="AU112" s="46"/>
      <c r="AV112" s="46"/>
    </row>
    <row r="113" spans="1:48">
      <c r="B113" s="18"/>
      <c r="C113" s="18"/>
      <c r="D113" s="8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103"/>
      <c r="AA113" s="103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46"/>
      <c r="AV113" s="46"/>
    </row>
    <row r="114" spans="1:48">
      <c r="D114" s="8" t="s">
        <v>328</v>
      </c>
      <c r="P114" s="52">
        <v>93</v>
      </c>
      <c r="Q114" s="52">
        <v>0</v>
      </c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>
        <v>0</v>
      </c>
      <c r="AO114" s="52"/>
      <c r="AP114" s="52"/>
      <c r="AQ114" s="52">
        <v>0</v>
      </c>
      <c r="AR114" s="52">
        <v>0</v>
      </c>
      <c r="AS114" s="52">
        <v>0</v>
      </c>
      <c r="AT114" s="52">
        <v>0</v>
      </c>
      <c r="AU114" s="46"/>
      <c r="AV114" s="46"/>
    </row>
    <row r="115" spans="1:48">
      <c r="D115" s="8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</row>
    <row r="116" spans="1:48" ht="16.5" thickBot="1">
      <c r="D116" s="8" t="s">
        <v>329</v>
      </c>
      <c r="P116" s="55">
        <f>+P114+P112+P110</f>
        <v>720</v>
      </c>
      <c r="Q116" s="55">
        <f t="shared" ref="Q116:AT116" si="12">+Q114+Q112+Q110</f>
        <v>501</v>
      </c>
      <c r="R116" s="55">
        <f t="shared" si="12"/>
        <v>0</v>
      </c>
      <c r="S116" s="55">
        <f t="shared" si="12"/>
        <v>354.44</v>
      </c>
      <c r="T116" s="55">
        <f t="shared" si="12"/>
        <v>0</v>
      </c>
      <c r="U116" s="55">
        <f t="shared" si="12"/>
        <v>299.84000000000003</v>
      </c>
      <c r="V116" s="55">
        <f t="shared" si="12"/>
        <v>0</v>
      </c>
      <c r="W116" s="55">
        <f t="shared" si="12"/>
        <v>0</v>
      </c>
      <c r="X116" s="55">
        <f t="shared" si="12"/>
        <v>0</v>
      </c>
      <c r="Y116" s="55">
        <f t="shared" si="12"/>
        <v>4132662</v>
      </c>
      <c r="Z116" s="55" t="e">
        <f t="shared" si="12"/>
        <v>#VALUE!</v>
      </c>
      <c r="AA116" s="55" t="e">
        <f t="shared" si="12"/>
        <v>#VALUE!</v>
      </c>
      <c r="AB116" s="55" t="e">
        <f t="shared" si="12"/>
        <v>#VALUE!</v>
      </c>
      <c r="AC116" s="55">
        <f t="shared" si="12"/>
        <v>297</v>
      </c>
      <c r="AD116" s="55">
        <f t="shared" si="12"/>
        <v>296</v>
      </c>
      <c r="AE116" s="55">
        <f t="shared" si="12"/>
        <v>297</v>
      </c>
      <c r="AF116" s="55">
        <f t="shared" si="12"/>
        <v>296</v>
      </c>
      <c r="AG116" s="55">
        <f t="shared" si="12"/>
        <v>296</v>
      </c>
      <c r="AH116" s="55">
        <f t="shared" si="12"/>
        <v>296</v>
      </c>
      <c r="AI116" s="55">
        <f t="shared" si="12"/>
        <v>311</v>
      </c>
      <c r="AJ116" s="55">
        <f t="shared" si="12"/>
        <v>311</v>
      </c>
      <c r="AK116" s="55">
        <f t="shared" si="12"/>
        <v>310</v>
      </c>
      <c r="AL116" s="55">
        <f t="shared" si="12"/>
        <v>302</v>
      </c>
      <c r="AM116" s="55">
        <f t="shared" si="12"/>
        <v>294</v>
      </c>
      <c r="AN116" s="55">
        <f t="shared" si="12"/>
        <v>417</v>
      </c>
      <c r="AO116" s="55">
        <f t="shared" si="12"/>
        <v>0</v>
      </c>
      <c r="AP116" s="55">
        <f t="shared" si="12"/>
        <v>299.84000000000003</v>
      </c>
      <c r="AQ116" s="55">
        <f t="shared" si="12"/>
        <v>429</v>
      </c>
      <c r="AR116" s="55">
        <f t="shared" si="12"/>
        <v>558</v>
      </c>
      <c r="AS116" s="55">
        <f t="shared" si="12"/>
        <v>484</v>
      </c>
      <c r="AT116" s="55">
        <f t="shared" si="12"/>
        <v>484</v>
      </c>
    </row>
    <row r="117" spans="1:48" ht="16.5" thickTop="1">
      <c r="AC117" s="9"/>
      <c r="AP117" s="33"/>
    </row>
    <row r="118" spans="1:48">
      <c r="AC118" s="9"/>
      <c r="AP118" s="33"/>
    </row>
    <row r="120" spans="1:48" hidden="1"/>
    <row r="121" spans="1:48" hidden="1">
      <c r="A121" s="29" t="s">
        <v>229</v>
      </c>
      <c r="AC121" s="11">
        <v>366</v>
      </c>
      <c r="AD121" s="11">
        <v>365</v>
      </c>
      <c r="AE121" s="11">
        <v>363</v>
      </c>
      <c r="AF121" s="11">
        <v>357</v>
      </c>
      <c r="AG121" s="11">
        <v>356</v>
      </c>
      <c r="AH121" s="11">
        <v>358</v>
      </c>
      <c r="AI121" s="11">
        <v>354</v>
      </c>
      <c r="AJ121" s="11">
        <v>348</v>
      </c>
      <c r="AK121" s="11">
        <v>343</v>
      </c>
      <c r="AL121" s="11">
        <v>334</v>
      </c>
      <c r="AM121" s="11">
        <v>326</v>
      </c>
      <c r="AN121" s="11"/>
      <c r="AO121" s="12"/>
      <c r="AP121" s="13">
        <v>349.5</v>
      </c>
      <c r="AQ121" s="11"/>
    </row>
    <row r="122" spans="1:48" hidden="1">
      <c r="B122" s="8" t="s">
        <v>230</v>
      </c>
      <c r="C122" s="8"/>
      <c r="Z122" s="8" t="s">
        <v>230</v>
      </c>
      <c r="AA122" s="8"/>
      <c r="AC122" s="9"/>
      <c r="AP122" s="33"/>
    </row>
    <row r="123" spans="1:48" hidden="1">
      <c r="A123" s="41" t="s">
        <v>231</v>
      </c>
      <c r="B123" s="14" t="s">
        <v>232</v>
      </c>
      <c r="C123" s="5" t="s">
        <v>218</v>
      </c>
      <c r="D123" s="5" t="s">
        <v>233</v>
      </c>
      <c r="E123" s="24">
        <v>7</v>
      </c>
      <c r="F123" s="24">
        <v>7</v>
      </c>
      <c r="G123" s="24">
        <v>7</v>
      </c>
      <c r="H123" s="24">
        <v>7</v>
      </c>
      <c r="I123" s="24">
        <v>7</v>
      </c>
      <c r="J123" s="24">
        <v>7</v>
      </c>
      <c r="K123" s="24">
        <v>7</v>
      </c>
      <c r="L123" s="24">
        <v>7</v>
      </c>
      <c r="M123" s="24">
        <v>7</v>
      </c>
      <c r="N123" s="31">
        <v>4</v>
      </c>
      <c r="O123" s="31">
        <v>4</v>
      </c>
      <c r="P123" s="31"/>
      <c r="Q123" s="31">
        <v>4</v>
      </c>
      <c r="R123" s="12"/>
      <c r="S123" s="13">
        <v>6.25</v>
      </c>
      <c r="U123" s="31">
        <v>11</v>
      </c>
      <c r="Y123" s="41" t="s">
        <v>231</v>
      </c>
      <c r="Z123" s="14" t="s">
        <v>232</v>
      </c>
      <c r="AA123" s="5" t="s">
        <v>218</v>
      </c>
      <c r="AB123" s="5" t="s">
        <v>233</v>
      </c>
      <c r="AC123" s="24">
        <v>11</v>
      </c>
      <c r="AD123" s="31">
        <v>11</v>
      </c>
      <c r="AE123" s="31">
        <v>11</v>
      </c>
      <c r="AF123" s="31">
        <v>11</v>
      </c>
      <c r="AG123" s="31">
        <v>11</v>
      </c>
      <c r="AH123" s="31">
        <v>11</v>
      </c>
      <c r="AI123" s="31">
        <v>11</v>
      </c>
      <c r="AJ123" s="31">
        <v>11</v>
      </c>
      <c r="AK123" s="31">
        <v>11</v>
      </c>
      <c r="AL123" s="31">
        <v>11</v>
      </c>
      <c r="AM123" s="31">
        <v>11</v>
      </c>
      <c r="AN123" s="31">
        <v>11</v>
      </c>
      <c r="AO123" s="12"/>
      <c r="AP123" s="13">
        <v>11</v>
      </c>
      <c r="AQ123" s="11"/>
    </row>
    <row r="124" spans="1:48" hidden="1">
      <c r="A124" s="41" t="s">
        <v>234</v>
      </c>
      <c r="B124" s="14" t="s">
        <v>235</v>
      </c>
      <c r="C124" s="5" t="s">
        <v>210</v>
      </c>
      <c r="D124" s="5" t="s">
        <v>236</v>
      </c>
      <c r="E124" s="24"/>
      <c r="F124" s="31"/>
      <c r="G124" s="31"/>
      <c r="H124" s="31"/>
      <c r="I124" s="31"/>
      <c r="J124" s="31"/>
      <c r="K124" s="31"/>
      <c r="L124" s="32"/>
      <c r="M124" s="31"/>
      <c r="N124" s="31"/>
      <c r="O124" s="31"/>
      <c r="P124" s="31"/>
      <c r="Q124" s="31"/>
      <c r="R124" s="12"/>
      <c r="S124" s="13" t="e">
        <v>#DIV/0!</v>
      </c>
      <c r="U124" s="31"/>
      <c r="Y124" s="41" t="s">
        <v>234</v>
      </c>
      <c r="Z124" s="14" t="s">
        <v>235</v>
      </c>
      <c r="AA124" s="5" t="s">
        <v>210</v>
      </c>
      <c r="AB124" s="5" t="s">
        <v>236</v>
      </c>
      <c r="AC124" s="24"/>
      <c r="AD124" s="31"/>
      <c r="AE124" s="31"/>
      <c r="AF124" s="31"/>
      <c r="AG124" s="31"/>
      <c r="AH124" s="31"/>
      <c r="AI124" s="31"/>
      <c r="AJ124" s="32"/>
      <c r="AK124" s="31"/>
      <c r="AL124" s="31"/>
      <c r="AM124" s="31"/>
      <c r="AN124" s="31"/>
      <c r="AO124" s="12"/>
      <c r="AP124" s="13" t="e">
        <v>#DIV/0!</v>
      </c>
      <c r="AQ124" s="11"/>
    </row>
    <row r="125" spans="1:48" hidden="1">
      <c r="A125" s="41" t="s">
        <v>237</v>
      </c>
      <c r="B125" s="14" t="s">
        <v>238</v>
      </c>
      <c r="C125" s="5" t="s">
        <v>180</v>
      </c>
      <c r="D125" s="5" t="s">
        <v>239</v>
      </c>
      <c r="E125" s="5">
        <v>2.95</v>
      </c>
      <c r="F125" s="5">
        <v>2.95</v>
      </c>
      <c r="G125" s="5">
        <v>2.95</v>
      </c>
      <c r="H125" s="5">
        <v>2.95</v>
      </c>
      <c r="I125" s="5">
        <v>2.95</v>
      </c>
      <c r="J125" s="5">
        <v>2.95</v>
      </c>
      <c r="K125" s="5">
        <v>2.95</v>
      </c>
      <c r="L125" s="5">
        <v>2.95</v>
      </c>
      <c r="M125" s="5">
        <v>2.95</v>
      </c>
      <c r="N125" s="31">
        <v>0</v>
      </c>
      <c r="O125" s="31">
        <v>0</v>
      </c>
      <c r="P125" s="31"/>
      <c r="Q125" s="31">
        <v>0</v>
      </c>
      <c r="S125" s="13">
        <v>2.21</v>
      </c>
      <c r="U125" s="31">
        <v>0</v>
      </c>
      <c r="Y125" s="41" t="s">
        <v>237</v>
      </c>
      <c r="Z125" s="14" t="s">
        <v>238</v>
      </c>
      <c r="AA125" s="5" t="s">
        <v>180</v>
      </c>
      <c r="AB125" s="5" t="s">
        <v>239</v>
      </c>
      <c r="AC125" s="5">
        <v>2.95</v>
      </c>
      <c r="AD125" s="5">
        <v>2.95</v>
      </c>
      <c r="AE125" s="5">
        <v>2.95</v>
      </c>
      <c r="AF125" s="5">
        <v>2.95</v>
      </c>
      <c r="AG125" s="5">
        <v>2.95</v>
      </c>
      <c r="AH125" s="5">
        <v>2.95</v>
      </c>
      <c r="AI125" s="5">
        <v>2.95</v>
      </c>
      <c r="AJ125" s="5">
        <v>2.95</v>
      </c>
      <c r="AK125" s="5">
        <v>2.95</v>
      </c>
      <c r="AL125" s="31">
        <v>0</v>
      </c>
      <c r="AM125" s="31">
        <v>0</v>
      </c>
      <c r="AN125" s="31">
        <v>0</v>
      </c>
      <c r="AP125" s="13">
        <v>2.21</v>
      </c>
      <c r="AQ125" s="11"/>
    </row>
    <row r="126" spans="1:48" hidden="1">
      <c r="A126" s="41" t="s">
        <v>240</v>
      </c>
      <c r="B126" s="14" t="s">
        <v>241</v>
      </c>
      <c r="C126" s="5" t="s">
        <v>180</v>
      </c>
      <c r="D126" s="5" t="s">
        <v>242</v>
      </c>
      <c r="E126" s="5">
        <v>2.95</v>
      </c>
      <c r="F126" s="5">
        <v>2.95</v>
      </c>
      <c r="G126" s="5">
        <v>2.95</v>
      </c>
      <c r="H126" s="5">
        <v>2.95</v>
      </c>
      <c r="I126" s="5">
        <v>2.95</v>
      </c>
      <c r="J126" s="5">
        <v>2.95</v>
      </c>
      <c r="K126" s="5">
        <v>2.95</v>
      </c>
      <c r="L126" s="5">
        <v>2.95</v>
      </c>
      <c r="M126" s="5">
        <v>2.95</v>
      </c>
      <c r="N126" s="31">
        <v>0</v>
      </c>
      <c r="O126" s="31">
        <v>0</v>
      </c>
      <c r="P126" s="31"/>
      <c r="Q126" s="31">
        <v>0</v>
      </c>
      <c r="S126" s="13">
        <v>2.21</v>
      </c>
      <c r="U126" s="31">
        <v>0</v>
      </c>
      <c r="Y126" s="41" t="s">
        <v>240</v>
      </c>
      <c r="Z126" s="14" t="s">
        <v>241</v>
      </c>
      <c r="AA126" s="5" t="s">
        <v>180</v>
      </c>
      <c r="AB126" s="5" t="s">
        <v>242</v>
      </c>
      <c r="AC126" s="5">
        <v>2.95</v>
      </c>
      <c r="AD126" s="5">
        <v>2.95</v>
      </c>
      <c r="AE126" s="5">
        <v>2.95</v>
      </c>
      <c r="AF126" s="5">
        <v>2.95</v>
      </c>
      <c r="AG126" s="5">
        <v>2.95</v>
      </c>
      <c r="AH126" s="5">
        <v>2.95</v>
      </c>
      <c r="AI126" s="5">
        <v>2.95</v>
      </c>
      <c r="AJ126" s="5">
        <v>2.95</v>
      </c>
      <c r="AK126" s="5">
        <v>2.95</v>
      </c>
      <c r="AL126" s="31">
        <v>0</v>
      </c>
      <c r="AM126" s="31">
        <v>0</v>
      </c>
      <c r="AN126" s="31">
        <v>0</v>
      </c>
      <c r="AP126" s="13">
        <v>2.21</v>
      </c>
      <c r="AQ126" s="11"/>
    </row>
    <row r="127" spans="1:48" hidden="1">
      <c r="A127" s="41" t="s">
        <v>243</v>
      </c>
      <c r="B127" s="14" t="s">
        <v>244</v>
      </c>
      <c r="C127" s="5" t="s">
        <v>180</v>
      </c>
      <c r="D127" s="5" t="s">
        <v>245</v>
      </c>
      <c r="E127" s="9">
        <v>1</v>
      </c>
      <c r="F127" s="5">
        <v>1</v>
      </c>
      <c r="G127" s="5">
        <v>1</v>
      </c>
      <c r="H127" s="5">
        <v>2</v>
      </c>
      <c r="I127" s="5">
        <v>2</v>
      </c>
      <c r="J127" s="5">
        <v>2</v>
      </c>
      <c r="K127" s="5">
        <v>1</v>
      </c>
      <c r="L127" s="5">
        <v>1</v>
      </c>
      <c r="M127" s="5">
        <v>1</v>
      </c>
      <c r="N127" s="5">
        <v>1</v>
      </c>
      <c r="O127" s="5">
        <v>1</v>
      </c>
      <c r="Q127" s="5">
        <v>1</v>
      </c>
      <c r="S127" s="13">
        <v>1.25</v>
      </c>
      <c r="U127" s="5">
        <v>1</v>
      </c>
      <c r="Y127" s="41" t="s">
        <v>243</v>
      </c>
      <c r="Z127" s="14" t="s">
        <v>244</v>
      </c>
      <c r="AA127" s="5" t="s">
        <v>180</v>
      </c>
      <c r="AB127" s="5" t="s">
        <v>245</v>
      </c>
      <c r="AC127" s="9">
        <v>1</v>
      </c>
      <c r="AD127" s="5">
        <v>1</v>
      </c>
      <c r="AE127" s="5">
        <v>1</v>
      </c>
      <c r="AF127" s="5">
        <v>2</v>
      </c>
      <c r="AG127" s="5">
        <v>2</v>
      </c>
      <c r="AH127" s="5">
        <v>2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P127" s="13">
        <v>1.25</v>
      </c>
      <c r="AQ127" s="11"/>
    </row>
    <row r="128" spans="1:48" hidden="1">
      <c r="A128" s="41" t="s">
        <v>246</v>
      </c>
      <c r="B128" s="14" t="s">
        <v>247</v>
      </c>
      <c r="C128" s="5" t="s">
        <v>180</v>
      </c>
      <c r="D128" s="5" t="s">
        <v>248</v>
      </c>
      <c r="E128" s="33">
        <v>1.2</v>
      </c>
      <c r="F128" s="33">
        <v>1.2</v>
      </c>
      <c r="G128" s="33">
        <v>1.2</v>
      </c>
      <c r="H128" s="33">
        <v>0.7</v>
      </c>
      <c r="I128" s="33">
        <v>0.7</v>
      </c>
      <c r="J128" s="33">
        <v>0.7</v>
      </c>
      <c r="K128" s="33">
        <v>0.7</v>
      </c>
      <c r="L128" s="32">
        <v>0</v>
      </c>
      <c r="M128" s="32">
        <v>0</v>
      </c>
      <c r="N128" s="32">
        <v>0</v>
      </c>
      <c r="O128" s="32">
        <v>0</v>
      </c>
      <c r="P128" s="32"/>
      <c r="Q128" s="32">
        <v>0</v>
      </c>
      <c r="S128" s="13">
        <v>0.53</v>
      </c>
      <c r="U128" s="32">
        <v>0</v>
      </c>
      <c r="Y128" s="41" t="s">
        <v>246</v>
      </c>
      <c r="Z128" s="14" t="s">
        <v>247</v>
      </c>
      <c r="AA128" s="5" t="s">
        <v>180</v>
      </c>
      <c r="AB128" s="5" t="s">
        <v>248</v>
      </c>
      <c r="AC128" s="33">
        <v>1.2</v>
      </c>
      <c r="AD128" s="33">
        <v>1.2</v>
      </c>
      <c r="AE128" s="33">
        <v>1.2</v>
      </c>
      <c r="AF128" s="33">
        <v>0.7</v>
      </c>
      <c r="AG128" s="33">
        <v>0.7</v>
      </c>
      <c r="AH128" s="33">
        <v>0.7</v>
      </c>
      <c r="AI128" s="33">
        <v>0.7</v>
      </c>
      <c r="AJ128" s="32">
        <v>0</v>
      </c>
      <c r="AK128" s="32">
        <v>0</v>
      </c>
      <c r="AL128" s="32">
        <v>0</v>
      </c>
      <c r="AM128" s="32">
        <v>0</v>
      </c>
      <c r="AN128" s="32">
        <v>0</v>
      </c>
      <c r="AP128" s="13">
        <v>0.53</v>
      </c>
      <c r="AQ128" s="11"/>
    </row>
    <row r="129" spans="1:43" hidden="1">
      <c r="A129" s="41" t="s">
        <v>249</v>
      </c>
      <c r="B129" s="14" t="s">
        <v>250</v>
      </c>
      <c r="C129" s="5" t="s">
        <v>210</v>
      </c>
      <c r="D129" s="5" t="s">
        <v>251</v>
      </c>
      <c r="E129" s="9">
        <v>5</v>
      </c>
      <c r="F129" s="5">
        <v>5</v>
      </c>
      <c r="G129" s="5">
        <v>5</v>
      </c>
      <c r="H129" s="5">
        <v>5</v>
      </c>
      <c r="I129" s="5">
        <v>5</v>
      </c>
      <c r="J129" s="5">
        <v>5</v>
      </c>
      <c r="K129" s="5">
        <v>5</v>
      </c>
      <c r="L129" s="5">
        <v>5</v>
      </c>
      <c r="M129" s="5">
        <v>5</v>
      </c>
      <c r="N129" s="5">
        <v>5</v>
      </c>
      <c r="O129" s="5">
        <v>5</v>
      </c>
      <c r="Q129" s="5">
        <v>5</v>
      </c>
      <c r="S129" s="13">
        <v>5</v>
      </c>
      <c r="U129" s="5">
        <v>5</v>
      </c>
      <c r="Y129" s="41" t="s">
        <v>249</v>
      </c>
      <c r="Z129" s="14" t="s">
        <v>250</v>
      </c>
      <c r="AA129" s="5" t="s">
        <v>210</v>
      </c>
      <c r="AB129" s="5" t="s">
        <v>251</v>
      </c>
      <c r="AC129" s="9">
        <v>5</v>
      </c>
      <c r="AD129" s="5">
        <v>5</v>
      </c>
      <c r="AE129" s="5">
        <v>5</v>
      </c>
      <c r="AF129" s="5">
        <v>5</v>
      </c>
      <c r="AG129" s="5">
        <v>5</v>
      </c>
      <c r="AH129" s="5">
        <v>5</v>
      </c>
      <c r="AI129" s="5">
        <v>5</v>
      </c>
      <c r="AJ129" s="5">
        <v>5</v>
      </c>
      <c r="AK129" s="5">
        <v>5</v>
      </c>
      <c r="AL129" s="5">
        <v>5</v>
      </c>
      <c r="AM129" s="5">
        <v>5</v>
      </c>
      <c r="AN129" s="5">
        <v>5</v>
      </c>
      <c r="AP129" s="13">
        <v>5</v>
      </c>
      <c r="AQ129" s="11"/>
    </row>
    <row r="130" spans="1:43" hidden="1">
      <c r="A130" s="41" t="s">
        <v>252</v>
      </c>
      <c r="B130" s="14" t="s">
        <v>253</v>
      </c>
      <c r="C130" s="5" t="s">
        <v>210</v>
      </c>
      <c r="D130" s="5" t="s">
        <v>254</v>
      </c>
      <c r="S130" s="13" t="e">
        <v>#DIV/0!</v>
      </c>
      <c r="Y130" s="41" t="s">
        <v>252</v>
      </c>
      <c r="Z130" s="14" t="s">
        <v>253</v>
      </c>
      <c r="AA130" s="5" t="s">
        <v>210</v>
      </c>
      <c r="AB130" s="5" t="s">
        <v>254</v>
      </c>
      <c r="AC130" s="9"/>
      <c r="AP130" s="13" t="e">
        <v>#DIV/0!</v>
      </c>
      <c r="AQ130" s="11"/>
    </row>
    <row r="131" spans="1:43" hidden="1">
      <c r="A131" s="41" t="s">
        <v>255</v>
      </c>
      <c r="B131" s="14" t="s">
        <v>256</v>
      </c>
      <c r="C131" s="5" t="s">
        <v>210</v>
      </c>
      <c r="D131" s="5" t="s">
        <v>257</v>
      </c>
      <c r="S131" s="13" t="e">
        <v>#DIV/0!</v>
      </c>
      <c r="Y131" s="41" t="s">
        <v>255</v>
      </c>
      <c r="Z131" s="14" t="s">
        <v>256</v>
      </c>
      <c r="AA131" s="5" t="s">
        <v>210</v>
      </c>
      <c r="AB131" s="5" t="s">
        <v>257</v>
      </c>
      <c r="AC131" s="9"/>
      <c r="AP131" s="13" t="e">
        <v>#DIV/0!</v>
      </c>
      <c r="AQ131" s="11"/>
    </row>
    <row r="132" spans="1:43" hidden="1">
      <c r="A132" s="41" t="s">
        <v>258</v>
      </c>
      <c r="B132" s="14" t="s">
        <v>259</v>
      </c>
      <c r="C132" s="5" t="s">
        <v>210</v>
      </c>
      <c r="D132" s="5" t="s">
        <v>260</v>
      </c>
      <c r="S132" s="13" t="e">
        <v>#DIV/0!</v>
      </c>
      <c r="Y132" s="41" t="s">
        <v>258</v>
      </c>
      <c r="Z132" s="14" t="s">
        <v>259</v>
      </c>
      <c r="AA132" s="5" t="s">
        <v>210</v>
      </c>
      <c r="AB132" s="5" t="s">
        <v>260</v>
      </c>
      <c r="AC132" s="9"/>
      <c r="AP132" s="13" t="e">
        <v>#DIV/0!</v>
      </c>
    </row>
    <row r="133" spans="1:43" hidden="1">
      <c r="A133" s="41" t="s">
        <v>261</v>
      </c>
      <c r="B133" s="14" t="s">
        <v>262</v>
      </c>
      <c r="C133" s="5" t="s">
        <v>210</v>
      </c>
      <c r="D133" s="5" t="s">
        <v>263</v>
      </c>
      <c r="S133" s="13" t="e">
        <v>#DIV/0!</v>
      </c>
      <c r="Y133" s="41" t="s">
        <v>261</v>
      </c>
      <c r="Z133" s="14" t="s">
        <v>262</v>
      </c>
      <c r="AA133" s="5" t="s">
        <v>210</v>
      </c>
      <c r="AB133" s="5" t="s">
        <v>263</v>
      </c>
      <c r="AC133" s="9"/>
      <c r="AP133" s="13" t="e">
        <v>#DIV/0!</v>
      </c>
    </row>
    <row r="134" spans="1:43" hidden="1">
      <c r="A134" s="41" t="s">
        <v>264</v>
      </c>
      <c r="B134" s="14" t="s">
        <v>265</v>
      </c>
      <c r="C134" s="5" t="s">
        <v>210</v>
      </c>
      <c r="D134" s="5" t="s">
        <v>266</v>
      </c>
      <c r="S134" s="13" t="e">
        <v>#DIV/0!</v>
      </c>
      <c r="Y134" s="41" t="s">
        <v>264</v>
      </c>
      <c r="Z134" s="14" t="s">
        <v>265</v>
      </c>
      <c r="AA134" s="5" t="s">
        <v>210</v>
      </c>
      <c r="AB134" s="5" t="s">
        <v>266</v>
      </c>
      <c r="AC134" s="9"/>
      <c r="AP134" s="13" t="e">
        <v>#DIV/0!</v>
      </c>
    </row>
    <row r="135" spans="1:43" hidden="1">
      <c r="A135" s="41" t="s">
        <v>267</v>
      </c>
      <c r="B135" s="10" t="s">
        <v>268</v>
      </c>
      <c r="C135" s="5" t="s">
        <v>54</v>
      </c>
      <c r="D135" s="5" t="s">
        <v>269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2"/>
      <c r="S135" s="13" t="e">
        <v>#DIV/0!</v>
      </c>
      <c r="U135" s="11" t="e">
        <v>#DIV/0!</v>
      </c>
      <c r="Y135" s="41" t="s">
        <v>87</v>
      </c>
      <c r="Z135" s="14" t="s">
        <v>88</v>
      </c>
      <c r="AA135" s="5" t="s">
        <v>89</v>
      </c>
      <c r="AB135" s="5" t="s">
        <v>90</v>
      </c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2"/>
      <c r="AP135" s="13" t="e">
        <v>#DIV/0!</v>
      </c>
      <c r="AQ135" s="11"/>
    </row>
    <row r="136" spans="1:43" s="37" customFormat="1" hidden="1">
      <c r="A136" s="43" t="s">
        <v>157</v>
      </c>
      <c r="B136" s="34"/>
      <c r="C136" s="34"/>
      <c r="D136" s="29" t="s">
        <v>270</v>
      </c>
      <c r="E136" s="35">
        <v>20.100000000000001</v>
      </c>
      <c r="F136" s="35">
        <v>20.100000000000001</v>
      </c>
      <c r="G136" s="35">
        <v>20.100000000000001</v>
      </c>
      <c r="H136" s="35">
        <v>20.6</v>
      </c>
      <c r="I136" s="35">
        <v>20.6</v>
      </c>
      <c r="J136" s="35">
        <v>20.6</v>
      </c>
      <c r="K136" s="35">
        <v>19.600000000000001</v>
      </c>
      <c r="L136" s="35">
        <v>18.899999999999999</v>
      </c>
      <c r="M136" s="35">
        <v>18.899999999999999</v>
      </c>
      <c r="N136" s="35">
        <v>10</v>
      </c>
      <c r="O136" s="35">
        <v>10</v>
      </c>
      <c r="P136" s="35">
        <v>0</v>
      </c>
      <c r="Q136" s="35">
        <v>10</v>
      </c>
      <c r="R136" s="36"/>
      <c r="S136" s="17">
        <v>17.46</v>
      </c>
      <c r="U136" s="35">
        <v>17</v>
      </c>
      <c r="Y136" s="43" t="s">
        <v>157</v>
      </c>
      <c r="Z136" s="34"/>
      <c r="AA136" s="34"/>
      <c r="AB136" s="29" t="s">
        <v>270</v>
      </c>
      <c r="AC136" s="35">
        <v>24.1</v>
      </c>
      <c r="AD136" s="35">
        <v>24.1</v>
      </c>
      <c r="AE136" s="35">
        <v>24.1</v>
      </c>
      <c r="AF136" s="35">
        <v>24.6</v>
      </c>
      <c r="AG136" s="35">
        <v>24.6</v>
      </c>
      <c r="AH136" s="35">
        <v>24.6</v>
      </c>
      <c r="AI136" s="35">
        <v>23.6</v>
      </c>
      <c r="AJ136" s="35">
        <v>22.9</v>
      </c>
      <c r="AK136" s="35">
        <v>22.9</v>
      </c>
      <c r="AL136" s="35">
        <v>17</v>
      </c>
      <c r="AM136" s="35">
        <v>17</v>
      </c>
      <c r="AN136" s="35">
        <v>17</v>
      </c>
      <c r="AO136" s="36"/>
      <c r="AP136" s="17">
        <v>22.21</v>
      </c>
      <c r="AQ136" s="35">
        <f>SUM(AQ123:AQ135)</f>
        <v>0</v>
      </c>
    </row>
    <row r="137" spans="1:43" hidden="1"/>
  </sheetData>
  <mergeCells count="2">
    <mergeCell ref="E5:AQ5"/>
    <mergeCell ref="AR5:AT5"/>
  </mergeCells>
  <phoneticPr fontId="0" type="noConversion"/>
  <pageMargins left="0.5" right="0.5" top="0" bottom="0.5" header="0.5" footer="0.25"/>
  <pageSetup paperSize="5" scale="54" orientation="portrait" verticalDpi="196" r:id="rId1"/>
  <headerFooter alignWithMargins="0">
    <oddHeader>&amp;R&amp;D   &amp;T</oddHeader>
    <oddFooter>&amp;L&amp;8Cousino\2000 Budget\&amp;F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9"/>
  <sheetViews>
    <sheetView tabSelected="1" topLeftCell="B7" workbookViewId="0">
      <selection activeCell="J19" sqref="J19"/>
    </sheetView>
  </sheetViews>
  <sheetFormatPr defaultColWidth="8" defaultRowHeight="12.75"/>
  <cols>
    <col min="1" max="1" width="10.42578125" style="57" customWidth="1"/>
    <col min="2" max="2" width="16.5703125" style="57" customWidth="1"/>
    <col min="3" max="3" width="8" style="57" customWidth="1"/>
    <col min="4" max="4" width="3" style="57" customWidth="1"/>
    <col min="5" max="5" width="8" style="57" customWidth="1"/>
    <col min="6" max="6" width="2.140625" style="57" customWidth="1"/>
    <col min="7" max="7" width="8" style="57" customWidth="1"/>
    <col min="8" max="8" width="2.7109375" style="57" customWidth="1"/>
    <col min="9" max="13" width="8" style="57" customWidth="1"/>
    <col min="14" max="14" width="17.85546875" style="57" customWidth="1"/>
    <col min="15" max="15" width="8" style="57" customWidth="1"/>
    <col min="16" max="16" width="1.5703125" style="57" customWidth="1"/>
    <col min="17" max="23" width="8" style="57" customWidth="1"/>
    <col min="24" max="24" width="1.5703125" style="57" customWidth="1"/>
    <col min="25" max="25" width="8" style="57" customWidth="1"/>
    <col min="26" max="26" width="1.5703125" style="57" customWidth="1"/>
    <col min="27" max="27" width="8" style="57" customWidth="1"/>
    <col min="28" max="28" width="2.5703125" style="57" customWidth="1"/>
    <col min="29" max="16384" width="8" style="57"/>
  </cols>
  <sheetData>
    <row r="1" spans="1:27" ht="27">
      <c r="A1" s="56" t="s">
        <v>376</v>
      </c>
    </row>
    <row r="2" spans="1:27" ht="20.25">
      <c r="A2" s="58" t="s">
        <v>341</v>
      </c>
    </row>
    <row r="3" spans="1:27" ht="20.25">
      <c r="A3" s="58" t="s">
        <v>347</v>
      </c>
    </row>
    <row r="4" spans="1:27">
      <c r="A4" s="59"/>
    </row>
    <row r="5" spans="1:27">
      <c r="A5" s="59"/>
    </row>
    <row r="6" spans="1:27">
      <c r="A6" s="59"/>
    </row>
    <row r="13" spans="1:27">
      <c r="O13" s="109" t="s">
        <v>387</v>
      </c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</row>
    <row r="14" spans="1:27" ht="51">
      <c r="O14" s="60">
        <v>36404</v>
      </c>
      <c r="P14" s="61"/>
      <c r="Q14" s="60">
        <v>36770</v>
      </c>
      <c r="R14" s="60">
        <v>36800</v>
      </c>
      <c r="S14" s="60">
        <v>36831</v>
      </c>
      <c r="T14" s="60">
        <v>36861</v>
      </c>
      <c r="U14" s="60">
        <v>36892</v>
      </c>
      <c r="V14" s="60">
        <v>36923</v>
      </c>
      <c r="W14" s="60">
        <v>36951</v>
      </c>
      <c r="X14" s="61"/>
      <c r="Y14" s="60" t="s">
        <v>384</v>
      </c>
      <c r="Z14" s="61"/>
      <c r="AA14" s="60" t="s">
        <v>344</v>
      </c>
    </row>
    <row r="15" spans="1:27">
      <c r="N15" s="62" t="str">
        <f>'Transaction Growth (2)'!B27</f>
        <v>Natural Gas</v>
      </c>
      <c r="O15" s="62"/>
      <c r="P15" s="63"/>
      <c r="Q15" s="62"/>
      <c r="R15" s="62"/>
      <c r="S15" s="62"/>
      <c r="T15" s="62"/>
      <c r="U15" s="62"/>
      <c r="V15" s="62"/>
      <c r="W15" s="62"/>
      <c r="X15" s="63"/>
      <c r="Y15" s="62"/>
      <c r="Z15" s="63"/>
      <c r="AA15" s="64"/>
    </row>
    <row r="16" spans="1:27">
      <c r="N16" s="62" t="str">
        <f>'Transaction Growth (2)'!B28</f>
        <v>Power</v>
      </c>
      <c r="O16" s="62"/>
      <c r="P16" s="63"/>
      <c r="Q16" s="62"/>
      <c r="R16" s="62"/>
      <c r="S16" s="62"/>
      <c r="T16" s="62"/>
      <c r="U16" s="62"/>
      <c r="V16" s="62"/>
      <c r="W16" s="62"/>
      <c r="X16" s="63"/>
      <c r="Y16" s="62"/>
      <c r="Z16" s="63"/>
      <c r="AA16" s="64"/>
    </row>
    <row r="17" spans="14:27">
      <c r="N17" s="62" t="str">
        <f>'Transaction Growth (2)'!B29</f>
        <v>Financial</v>
      </c>
      <c r="O17" s="62"/>
      <c r="P17" s="63"/>
      <c r="Q17" s="62"/>
      <c r="R17" s="62"/>
      <c r="S17" s="62"/>
      <c r="T17" s="62"/>
      <c r="U17" s="62"/>
      <c r="V17" s="62"/>
      <c r="W17" s="62"/>
      <c r="X17" s="63"/>
      <c r="Y17" s="62"/>
      <c r="Z17" s="63"/>
      <c r="AA17" s="64"/>
    </row>
    <row r="18" spans="14:27" ht="13.5" thickBot="1">
      <c r="N18" s="57" t="s">
        <v>329</v>
      </c>
      <c r="O18" s="65"/>
      <c r="P18" s="63"/>
      <c r="Q18" s="65"/>
      <c r="R18" s="65"/>
      <c r="S18" s="65"/>
      <c r="T18" s="65"/>
      <c r="U18" s="65"/>
      <c r="V18" s="65"/>
      <c r="W18" s="65"/>
      <c r="X18" s="63"/>
      <c r="Y18" s="65"/>
      <c r="Z18" s="63"/>
      <c r="AA18" s="66"/>
    </row>
    <row r="19" spans="14:27" ht="13.5" thickTop="1"/>
    <row r="35" spans="14:27">
      <c r="O35" s="109" t="s">
        <v>386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</row>
    <row r="36" spans="14:27" ht="25.5">
      <c r="O36" s="60">
        <v>36404</v>
      </c>
      <c r="P36" s="61"/>
      <c r="Q36" s="60">
        <v>36770</v>
      </c>
      <c r="R36" s="60">
        <v>36800</v>
      </c>
      <c r="S36" s="60">
        <v>36831</v>
      </c>
      <c r="T36" s="60">
        <v>36861</v>
      </c>
      <c r="U36" s="60">
        <v>36892</v>
      </c>
      <c r="V36" s="60">
        <v>36923</v>
      </c>
      <c r="W36" s="60">
        <v>36951</v>
      </c>
      <c r="X36" s="61"/>
      <c r="Y36" s="60" t="s">
        <v>343</v>
      </c>
      <c r="Z36" s="61"/>
      <c r="AA36" s="60" t="s">
        <v>344</v>
      </c>
    </row>
    <row r="37" spans="14:27">
      <c r="N37" s="57" t="s">
        <v>345</v>
      </c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8"/>
      <c r="Z37" s="69"/>
      <c r="AA37" s="64"/>
    </row>
    <row r="38" spans="14:27"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</row>
    <row r="39" spans="14:27">
      <c r="N39" s="57" t="s">
        <v>346</v>
      </c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8"/>
      <c r="Z39" s="69"/>
      <c r="AA39" s="64"/>
    </row>
  </sheetData>
  <mergeCells count="2">
    <mergeCell ref="O13:AA13"/>
    <mergeCell ref="O35:AA35"/>
  </mergeCells>
  <phoneticPr fontId="0" type="noConversion"/>
  <pageMargins left="0.25" right="0.25" top="1" bottom="1" header="0.5" footer="0.5"/>
  <pageSetup scale="67" orientation="landscape" r:id="rId1"/>
  <headerFooter alignWithMargins="0">
    <oddFooter>&amp;L&amp;8&amp;D 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M22"/>
  <sheetViews>
    <sheetView workbookViewId="0">
      <selection activeCell="G6" sqref="G6"/>
    </sheetView>
  </sheetViews>
  <sheetFormatPr defaultRowHeight="12.75"/>
  <sheetData>
    <row r="6" spans="2:13" ht="63.75">
      <c r="B6" s="104"/>
      <c r="C6" s="104" t="s">
        <v>349</v>
      </c>
      <c r="D6" s="104" t="s">
        <v>350</v>
      </c>
      <c r="E6" s="104" t="s">
        <v>146</v>
      </c>
      <c r="F6" s="104" t="s">
        <v>351</v>
      </c>
      <c r="G6" s="105" t="s">
        <v>385</v>
      </c>
      <c r="H6" s="104"/>
      <c r="I6" s="104" t="s">
        <v>353</v>
      </c>
      <c r="J6" s="104" t="s">
        <v>354</v>
      </c>
      <c r="K6" s="104" t="s">
        <v>146</v>
      </c>
      <c r="L6" s="104" t="s">
        <v>351</v>
      </c>
      <c r="M6" s="105" t="s">
        <v>352</v>
      </c>
    </row>
    <row r="7" spans="2:13">
      <c r="B7" s="106">
        <v>36404</v>
      </c>
      <c r="C7" s="107">
        <v>361</v>
      </c>
      <c r="D7">
        <v>15</v>
      </c>
      <c r="G7" s="108">
        <f t="shared" ref="G7:G22" si="0">C7-SUM(D7:F7)</f>
        <v>346</v>
      </c>
      <c r="I7" s="107">
        <v>361</v>
      </c>
      <c r="J7">
        <v>15</v>
      </c>
      <c r="M7" s="108">
        <f t="shared" ref="M7:M22" si="1">I7-SUM(J7:L7)</f>
        <v>346</v>
      </c>
    </row>
    <row r="8" spans="2:13">
      <c r="B8" s="71">
        <v>36526</v>
      </c>
      <c r="C8" s="107">
        <v>432</v>
      </c>
      <c r="D8">
        <v>21</v>
      </c>
      <c r="E8">
        <v>17</v>
      </c>
      <c r="F8">
        <f>19-6</f>
        <v>13</v>
      </c>
      <c r="G8" s="108">
        <f t="shared" si="0"/>
        <v>381</v>
      </c>
      <c r="I8" s="107">
        <v>418</v>
      </c>
      <c r="J8">
        <v>18</v>
      </c>
      <c r="K8">
        <v>17</v>
      </c>
      <c r="L8">
        <v>10</v>
      </c>
      <c r="M8" s="108">
        <f t="shared" si="1"/>
        <v>373</v>
      </c>
    </row>
    <row r="9" spans="2:13">
      <c r="B9" s="71">
        <v>36557</v>
      </c>
      <c r="C9" s="107">
        <v>431</v>
      </c>
      <c r="D9">
        <v>21</v>
      </c>
      <c r="E9">
        <v>17</v>
      </c>
      <c r="F9">
        <v>14</v>
      </c>
      <c r="G9" s="108">
        <f t="shared" si="0"/>
        <v>379</v>
      </c>
      <c r="I9" s="107">
        <v>417</v>
      </c>
      <c r="J9">
        <v>18</v>
      </c>
      <c r="K9">
        <v>17</v>
      </c>
      <c r="L9">
        <v>11</v>
      </c>
      <c r="M9" s="108">
        <f t="shared" si="1"/>
        <v>371</v>
      </c>
    </row>
    <row r="10" spans="2:13">
      <c r="B10" s="71">
        <v>36586</v>
      </c>
      <c r="C10" s="107">
        <v>433</v>
      </c>
      <c r="D10">
        <v>21</v>
      </c>
      <c r="E10">
        <v>17</v>
      </c>
      <c r="F10">
        <v>14</v>
      </c>
      <c r="G10" s="108">
        <f t="shared" si="0"/>
        <v>381</v>
      </c>
      <c r="I10" s="107">
        <v>410</v>
      </c>
      <c r="J10">
        <v>18</v>
      </c>
      <c r="K10">
        <v>17</v>
      </c>
      <c r="L10">
        <v>10</v>
      </c>
      <c r="M10" s="108">
        <f t="shared" si="1"/>
        <v>365</v>
      </c>
    </row>
    <row r="11" spans="2:13">
      <c r="B11" s="71">
        <v>36617</v>
      </c>
      <c r="C11" s="107">
        <v>429</v>
      </c>
      <c r="D11">
        <v>21</v>
      </c>
      <c r="E11">
        <v>17</v>
      </c>
      <c r="F11">
        <v>14</v>
      </c>
      <c r="G11" s="108">
        <f t="shared" si="0"/>
        <v>377</v>
      </c>
      <c r="I11" s="107">
        <v>419</v>
      </c>
      <c r="J11">
        <v>18</v>
      </c>
      <c r="K11">
        <v>16</v>
      </c>
      <c r="L11">
        <v>6</v>
      </c>
      <c r="M11" s="108">
        <f t="shared" si="1"/>
        <v>379</v>
      </c>
    </row>
    <row r="12" spans="2:13">
      <c r="B12" s="71">
        <v>36647</v>
      </c>
      <c r="C12" s="107">
        <v>435</v>
      </c>
      <c r="D12">
        <v>21</v>
      </c>
      <c r="E12">
        <v>18</v>
      </c>
      <c r="F12">
        <v>14</v>
      </c>
      <c r="G12" s="108">
        <f t="shared" si="0"/>
        <v>382</v>
      </c>
      <c r="I12" s="107">
        <v>429</v>
      </c>
      <c r="J12">
        <v>18</v>
      </c>
      <c r="K12">
        <v>18</v>
      </c>
      <c r="L12">
        <v>4</v>
      </c>
      <c r="M12" s="108">
        <f t="shared" si="1"/>
        <v>389</v>
      </c>
    </row>
    <row r="13" spans="2:13">
      <c r="B13" s="71">
        <v>36678</v>
      </c>
      <c r="C13" s="107">
        <v>442</v>
      </c>
      <c r="D13">
        <v>21</v>
      </c>
      <c r="E13">
        <v>18</v>
      </c>
      <c r="F13">
        <v>14</v>
      </c>
      <c r="G13" s="108">
        <f t="shared" si="0"/>
        <v>389</v>
      </c>
      <c r="I13" s="107">
        <v>440</v>
      </c>
      <c r="J13">
        <v>18</v>
      </c>
      <c r="K13">
        <v>18</v>
      </c>
      <c r="L13">
        <v>4</v>
      </c>
      <c r="M13" s="108">
        <f t="shared" si="1"/>
        <v>400</v>
      </c>
    </row>
    <row r="14" spans="2:13">
      <c r="B14" s="71">
        <v>36708</v>
      </c>
      <c r="C14" s="107">
        <v>446</v>
      </c>
      <c r="D14">
        <v>21</v>
      </c>
      <c r="E14">
        <v>18</v>
      </c>
      <c r="F14">
        <v>14</v>
      </c>
      <c r="G14" s="108">
        <f t="shared" si="0"/>
        <v>393</v>
      </c>
      <c r="I14" s="107">
        <v>437</v>
      </c>
      <c r="J14">
        <v>18</v>
      </c>
      <c r="K14">
        <v>20</v>
      </c>
      <c r="L14">
        <v>4</v>
      </c>
      <c r="M14" s="108">
        <f t="shared" si="1"/>
        <v>395</v>
      </c>
    </row>
    <row r="15" spans="2:13">
      <c r="B15" s="71">
        <v>36739</v>
      </c>
      <c r="C15" s="107">
        <v>448</v>
      </c>
      <c r="D15">
        <v>21</v>
      </c>
      <c r="E15">
        <v>18</v>
      </c>
      <c r="F15">
        <v>14</v>
      </c>
      <c r="G15" s="108">
        <f t="shared" si="0"/>
        <v>395</v>
      </c>
      <c r="I15" s="107">
        <v>446</v>
      </c>
      <c r="J15">
        <v>19</v>
      </c>
      <c r="K15">
        <v>20</v>
      </c>
      <c r="L15">
        <v>5</v>
      </c>
      <c r="M15" s="108">
        <f t="shared" si="1"/>
        <v>402</v>
      </c>
    </row>
    <row r="16" spans="2:13">
      <c r="B16" s="71">
        <v>36770</v>
      </c>
      <c r="C16" s="107">
        <v>445</v>
      </c>
      <c r="D16">
        <v>21</v>
      </c>
      <c r="E16">
        <v>20</v>
      </c>
      <c r="F16">
        <v>14</v>
      </c>
      <c r="G16" s="108">
        <f t="shared" si="0"/>
        <v>390</v>
      </c>
      <c r="I16" s="107">
        <v>437</v>
      </c>
      <c r="J16">
        <v>19</v>
      </c>
      <c r="K16">
        <v>20</v>
      </c>
      <c r="L16">
        <v>5</v>
      </c>
      <c r="M16" s="108">
        <f t="shared" si="1"/>
        <v>393</v>
      </c>
    </row>
    <row r="17" spans="2:13">
      <c r="B17" s="71">
        <v>36800</v>
      </c>
      <c r="C17" s="107">
        <v>438</v>
      </c>
      <c r="D17">
        <v>21</v>
      </c>
      <c r="E17">
        <v>17</v>
      </c>
      <c r="F17">
        <v>14</v>
      </c>
      <c r="G17" s="108">
        <f t="shared" si="0"/>
        <v>386</v>
      </c>
      <c r="I17" s="107">
        <v>393</v>
      </c>
      <c r="J17">
        <v>17</v>
      </c>
      <c r="K17">
        <v>0</v>
      </c>
      <c r="L17">
        <v>5</v>
      </c>
      <c r="M17" s="108">
        <f t="shared" si="1"/>
        <v>371</v>
      </c>
    </row>
    <row r="18" spans="2:13">
      <c r="B18" s="71">
        <v>36831</v>
      </c>
      <c r="C18" s="107">
        <v>436</v>
      </c>
      <c r="D18">
        <v>21</v>
      </c>
      <c r="E18">
        <v>17</v>
      </c>
      <c r="F18">
        <v>14</v>
      </c>
      <c r="G18" s="108">
        <f t="shared" si="0"/>
        <v>384</v>
      </c>
      <c r="I18" s="107">
        <v>398</v>
      </c>
      <c r="J18">
        <v>19</v>
      </c>
      <c r="K18">
        <v>0</v>
      </c>
      <c r="L18">
        <v>0</v>
      </c>
      <c r="M18" s="108">
        <f t="shared" si="1"/>
        <v>379</v>
      </c>
    </row>
    <row r="19" spans="2:13">
      <c r="B19" s="71">
        <v>36861</v>
      </c>
      <c r="C19" s="107">
        <v>437</v>
      </c>
      <c r="D19">
        <v>21</v>
      </c>
      <c r="E19">
        <v>17</v>
      </c>
      <c r="F19">
        <v>14</v>
      </c>
      <c r="G19" s="108">
        <f t="shared" si="0"/>
        <v>385</v>
      </c>
      <c r="I19" s="107">
        <v>413</v>
      </c>
      <c r="J19">
        <v>21</v>
      </c>
      <c r="K19">
        <v>0</v>
      </c>
      <c r="L19">
        <v>0</v>
      </c>
      <c r="M19" s="108">
        <f t="shared" si="1"/>
        <v>392</v>
      </c>
    </row>
    <row r="20" spans="2:13">
      <c r="B20" s="71">
        <v>36892</v>
      </c>
      <c r="C20" s="107">
        <v>470</v>
      </c>
      <c r="D20">
        <v>31</v>
      </c>
      <c r="E20">
        <v>0</v>
      </c>
      <c r="F20">
        <v>0</v>
      </c>
      <c r="G20" s="108">
        <f t="shared" si="0"/>
        <v>439</v>
      </c>
      <c r="I20" s="107">
        <v>410</v>
      </c>
      <c r="J20">
        <v>21</v>
      </c>
      <c r="K20">
        <v>0</v>
      </c>
      <c r="L20">
        <v>0</v>
      </c>
      <c r="M20" s="108">
        <f t="shared" si="1"/>
        <v>389</v>
      </c>
    </row>
    <row r="21" spans="2:13">
      <c r="B21" s="71">
        <v>36923</v>
      </c>
      <c r="C21" s="107">
        <v>474</v>
      </c>
      <c r="D21">
        <v>31</v>
      </c>
      <c r="E21">
        <v>0</v>
      </c>
      <c r="F21">
        <v>0</v>
      </c>
      <c r="G21" s="108">
        <f t="shared" si="0"/>
        <v>443</v>
      </c>
      <c r="I21" s="107">
        <v>415</v>
      </c>
      <c r="J21">
        <v>21</v>
      </c>
      <c r="K21">
        <v>0</v>
      </c>
      <c r="L21">
        <v>0</v>
      </c>
      <c r="M21" s="108">
        <f t="shared" si="1"/>
        <v>394</v>
      </c>
    </row>
    <row r="22" spans="2:13">
      <c r="B22" s="71">
        <v>36951</v>
      </c>
      <c r="C22" s="107">
        <v>478</v>
      </c>
      <c r="D22">
        <v>31</v>
      </c>
      <c r="E22">
        <v>0</v>
      </c>
      <c r="F22">
        <v>0</v>
      </c>
      <c r="G22" s="108">
        <f t="shared" si="0"/>
        <v>447</v>
      </c>
      <c r="I22" s="107">
        <v>396</v>
      </c>
      <c r="J22">
        <v>23</v>
      </c>
      <c r="K22">
        <v>0</v>
      </c>
      <c r="L22">
        <v>0</v>
      </c>
      <c r="M22" s="108">
        <f t="shared" si="1"/>
        <v>373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52"/>
  <sheetViews>
    <sheetView zoomScale="90" workbookViewId="0">
      <selection activeCell="E43" sqref="E43"/>
    </sheetView>
  </sheetViews>
  <sheetFormatPr defaultColWidth="8" defaultRowHeight="12.75"/>
  <cols>
    <col min="1" max="1" width="4.28515625" style="57" customWidth="1"/>
    <col min="2" max="2" width="28.7109375" style="57" customWidth="1"/>
    <col min="3" max="4" width="11" style="57" bestFit="1" customWidth="1"/>
    <col min="5" max="5" width="11.28515625" style="57" customWidth="1"/>
    <col min="6" max="6" width="11.5703125" style="57" bestFit="1" customWidth="1"/>
    <col min="7" max="7" width="10.5703125" style="57" customWidth="1"/>
    <col min="8" max="8" width="11.85546875" style="57" customWidth="1"/>
    <col min="9" max="9" width="10.42578125" style="57" customWidth="1"/>
    <col min="10" max="10" width="10" style="57" bestFit="1" customWidth="1"/>
    <col min="11" max="11" width="11.42578125" style="57" bestFit="1" customWidth="1"/>
    <col min="12" max="12" width="10.140625" style="57" bestFit="1" customWidth="1"/>
    <col min="13" max="13" width="9.85546875" style="57" customWidth="1"/>
    <col min="14" max="14" width="11.28515625" style="57" customWidth="1"/>
    <col min="15" max="20" width="10" style="57" customWidth="1"/>
    <col min="21" max="21" width="1.5703125" style="57" customWidth="1"/>
    <col min="22" max="22" width="11.5703125" style="57" customWidth="1"/>
    <col min="23" max="23" width="0.7109375" style="57" customWidth="1"/>
    <col min="24" max="24" width="11.28515625" style="57" customWidth="1"/>
    <col min="25" max="25" width="9.85546875" style="57" customWidth="1"/>
    <col min="26" max="28" width="8" style="57" customWidth="1"/>
    <col min="29" max="29" width="3.85546875" style="57" customWidth="1"/>
    <col min="30" max="16384" width="8" style="57"/>
  </cols>
  <sheetData>
    <row r="1" spans="2:32">
      <c r="B1" s="59" t="s">
        <v>355</v>
      </c>
    </row>
    <row r="2" spans="2:32">
      <c r="B2" s="59" t="s">
        <v>356</v>
      </c>
    </row>
    <row r="3" spans="2:32"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2:32"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</row>
    <row r="5" spans="2:32"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2:32" ht="14.25">
      <c r="B6" s="73" t="s">
        <v>377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113" t="s">
        <v>344</v>
      </c>
      <c r="W6" s="113"/>
      <c r="X6" s="114"/>
      <c r="Y6" s="72"/>
      <c r="AF6" s="57" t="s">
        <v>357</v>
      </c>
    </row>
    <row r="7" spans="2:32">
      <c r="C7" s="60">
        <v>36404</v>
      </c>
      <c r="D7" s="60">
        <v>36526</v>
      </c>
      <c r="E7" s="60">
        <v>36557</v>
      </c>
      <c r="F7" s="60">
        <v>36586</v>
      </c>
      <c r="G7" s="60">
        <v>36617</v>
      </c>
      <c r="H7" s="60">
        <v>36647</v>
      </c>
      <c r="I7" s="60">
        <v>36678</v>
      </c>
      <c r="J7" s="60">
        <v>36708</v>
      </c>
      <c r="K7" s="60">
        <v>36739</v>
      </c>
      <c r="L7" s="60">
        <v>36770</v>
      </c>
      <c r="M7" s="60">
        <v>36800</v>
      </c>
      <c r="N7" s="60">
        <v>36831</v>
      </c>
      <c r="O7" s="60">
        <v>36861</v>
      </c>
      <c r="P7" s="60">
        <v>36892</v>
      </c>
      <c r="Q7" s="60">
        <v>36923</v>
      </c>
      <c r="R7" s="60">
        <v>36951</v>
      </c>
      <c r="S7" s="60">
        <v>36982</v>
      </c>
      <c r="T7" s="60">
        <v>37012</v>
      </c>
      <c r="U7" s="76"/>
      <c r="V7" s="77" t="s">
        <v>342</v>
      </c>
      <c r="W7" s="77"/>
      <c r="X7" s="77" t="s">
        <v>348</v>
      </c>
      <c r="Y7" s="72"/>
      <c r="AF7" s="57" t="s">
        <v>358</v>
      </c>
    </row>
    <row r="8" spans="2:32">
      <c r="C8" s="72"/>
      <c r="D8" s="72"/>
      <c r="E8" s="72"/>
      <c r="F8" s="70"/>
      <c r="G8" s="78"/>
      <c r="H8" s="78"/>
      <c r="I8" s="78"/>
      <c r="J8" s="72"/>
      <c r="K8" s="72"/>
      <c r="L8" s="72"/>
      <c r="M8" s="78"/>
      <c r="N8" s="78"/>
      <c r="O8" s="78"/>
      <c r="P8" s="78"/>
      <c r="Q8" s="78"/>
      <c r="R8" s="78"/>
      <c r="S8" s="78"/>
      <c r="T8" s="78"/>
      <c r="U8" s="78"/>
      <c r="V8" s="72"/>
      <c r="W8" s="72"/>
      <c r="X8" s="72"/>
      <c r="Y8" s="72"/>
      <c r="AF8" s="57" t="s">
        <v>359</v>
      </c>
    </row>
    <row r="9" spans="2:32">
      <c r="B9" s="57" t="s">
        <v>360</v>
      </c>
      <c r="C9" s="79">
        <v>3632</v>
      </c>
      <c r="D9" s="79">
        <v>8698</v>
      </c>
      <c r="E9" s="79">
        <v>10541</v>
      </c>
      <c r="F9" s="79">
        <v>16886</v>
      </c>
      <c r="G9" s="79">
        <v>14536</v>
      </c>
      <c r="H9" s="79">
        <v>15918</v>
      </c>
      <c r="I9" s="79">
        <v>16455</v>
      </c>
      <c r="J9" s="79">
        <v>16729</v>
      </c>
      <c r="K9" s="79">
        <v>26160</v>
      </c>
      <c r="L9" s="79">
        <v>17232</v>
      </c>
      <c r="M9" s="79"/>
      <c r="N9" s="79"/>
      <c r="O9" s="79"/>
      <c r="P9" s="79"/>
      <c r="Q9" s="79"/>
      <c r="R9" s="79"/>
      <c r="S9" s="79"/>
      <c r="T9" s="79"/>
      <c r="U9" s="80"/>
      <c r="V9" s="81">
        <f>+J9/D9</f>
        <v>1.9233157047597149</v>
      </c>
      <c r="W9" s="81"/>
      <c r="X9" s="81">
        <f>+K9/E9</f>
        <v>2.481737975524144</v>
      </c>
      <c r="Y9" s="72"/>
    </row>
    <row r="10" spans="2:32">
      <c r="B10" s="57" t="s">
        <v>361</v>
      </c>
      <c r="C10" s="82">
        <v>3406</v>
      </c>
      <c r="D10" s="82">
        <v>3264</v>
      </c>
      <c r="E10" s="82">
        <v>3731</v>
      </c>
      <c r="F10" s="82">
        <v>4386</v>
      </c>
      <c r="G10" s="82">
        <v>3507</v>
      </c>
      <c r="H10" s="82">
        <v>5329</v>
      </c>
      <c r="I10" s="82">
        <v>4863</v>
      </c>
      <c r="J10" s="82">
        <v>4603</v>
      </c>
      <c r="K10" s="82">
        <v>5485</v>
      </c>
      <c r="L10" s="82">
        <v>4171</v>
      </c>
      <c r="M10" s="79"/>
      <c r="N10" s="79"/>
      <c r="O10" s="79"/>
      <c r="P10" s="79"/>
      <c r="Q10" s="79"/>
      <c r="R10" s="79"/>
      <c r="S10" s="79"/>
      <c r="T10" s="79"/>
      <c r="U10" s="80"/>
      <c r="V10" s="81"/>
      <c r="W10" s="81"/>
      <c r="X10" s="81"/>
      <c r="Y10" s="72"/>
    </row>
    <row r="11" spans="2:32">
      <c r="B11" s="57" t="s">
        <v>362</v>
      </c>
      <c r="C11" s="79">
        <f t="shared" ref="C11:L11" si="0">SUM(C9:C10)</f>
        <v>7038</v>
      </c>
      <c r="D11" s="79">
        <f t="shared" si="0"/>
        <v>11962</v>
      </c>
      <c r="E11" s="79">
        <f t="shared" si="0"/>
        <v>14272</v>
      </c>
      <c r="F11" s="79">
        <f t="shared" si="0"/>
        <v>21272</v>
      </c>
      <c r="G11" s="79">
        <f t="shared" si="0"/>
        <v>18043</v>
      </c>
      <c r="H11" s="79">
        <f t="shared" si="0"/>
        <v>21247</v>
      </c>
      <c r="I11" s="79">
        <f t="shared" si="0"/>
        <v>21318</v>
      </c>
      <c r="J11" s="79">
        <f t="shared" si="0"/>
        <v>21332</v>
      </c>
      <c r="K11" s="79">
        <f t="shared" si="0"/>
        <v>31645</v>
      </c>
      <c r="L11" s="79">
        <f t="shared" si="0"/>
        <v>21403</v>
      </c>
      <c r="M11" s="79"/>
      <c r="N11" s="79"/>
      <c r="O11" s="79"/>
      <c r="P11" s="79"/>
      <c r="Q11" s="79"/>
      <c r="R11" s="79"/>
      <c r="S11" s="79"/>
      <c r="T11" s="79"/>
      <c r="U11" s="80"/>
      <c r="V11" s="81"/>
      <c r="W11" s="81"/>
      <c r="X11" s="81"/>
      <c r="Y11" s="72"/>
    </row>
    <row r="12" spans="2:32">
      <c r="B12" s="57" t="s">
        <v>363</v>
      </c>
      <c r="C12" s="79">
        <v>8611</v>
      </c>
      <c r="D12" s="79">
        <v>12413</v>
      </c>
      <c r="E12" s="79">
        <v>12595</v>
      </c>
      <c r="F12" s="79">
        <v>15886</v>
      </c>
      <c r="G12" s="79">
        <v>15208</v>
      </c>
      <c r="H12" s="79">
        <v>16350</v>
      </c>
      <c r="I12" s="79">
        <v>15453</v>
      </c>
      <c r="J12" s="79">
        <v>17225</v>
      </c>
      <c r="K12" s="79">
        <v>21536</v>
      </c>
      <c r="L12" s="79">
        <v>19670</v>
      </c>
      <c r="M12" s="79"/>
      <c r="N12" s="79"/>
      <c r="O12" s="79"/>
      <c r="P12" s="79"/>
      <c r="Q12" s="79"/>
      <c r="R12" s="79"/>
      <c r="S12" s="79"/>
      <c r="T12" s="79"/>
      <c r="U12" s="80"/>
      <c r="V12" s="81">
        <f>+J12/D12</f>
        <v>1.3876581003786352</v>
      </c>
      <c r="W12" s="81"/>
      <c r="X12" s="81">
        <f>+K12/E12</f>
        <v>1.7098848749503772</v>
      </c>
      <c r="Y12" s="72"/>
    </row>
    <row r="13" spans="2:32">
      <c r="B13" s="57" t="s">
        <v>364</v>
      </c>
      <c r="C13" s="79">
        <v>4052</v>
      </c>
      <c r="D13" s="79">
        <v>8846</v>
      </c>
      <c r="E13" s="79">
        <v>10406</v>
      </c>
      <c r="F13" s="79">
        <v>14613</v>
      </c>
      <c r="G13" s="79">
        <v>12550</v>
      </c>
      <c r="H13" s="79">
        <v>22084</v>
      </c>
      <c r="I13" s="79">
        <v>28888</v>
      </c>
      <c r="J13" s="79">
        <v>18382</v>
      </c>
      <c r="K13" s="79">
        <v>26352</v>
      </c>
      <c r="L13" s="79">
        <v>24738</v>
      </c>
      <c r="M13" s="79"/>
      <c r="N13" s="79"/>
      <c r="O13" s="79"/>
      <c r="P13" s="79"/>
      <c r="Q13" s="79"/>
      <c r="R13" s="79"/>
      <c r="S13" s="79"/>
      <c r="T13" s="79"/>
      <c r="U13" s="80"/>
      <c r="V13" s="81">
        <f>+J13/D13</f>
        <v>2.078001356545331</v>
      </c>
      <c r="W13" s="81"/>
      <c r="X13" s="81">
        <f>+K13/E13</f>
        <v>2.5323851624063041</v>
      </c>
      <c r="Y13" s="72"/>
    </row>
    <row r="14" spans="2:32" ht="13.5" thickBot="1">
      <c r="B14" s="83" t="s">
        <v>329</v>
      </c>
      <c r="C14" s="84">
        <f t="shared" ref="C14:L14" si="1">SUM(C11:C13)</f>
        <v>19701</v>
      </c>
      <c r="D14" s="84">
        <f t="shared" si="1"/>
        <v>33221</v>
      </c>
      <c r="E14" s="84">
        <f t="shared" si="1"/>
        <v>37273</v>
      </c>
      <c r="F14" s="84">
        <f t="shared" si="1"/>
        <v>51771</v>
      </c>
      <c r="G14" s="84">
        <f t="shared" si="1"/>
        <v>45801</v>
      </c>
      <c r="H14" s="84">
        <f t="shared" si="1"/>
        <v>59681</v>
      </c>
      <c r="I14" s="84">
        <f t="shared" si="1"/>
        <v>65659</v>
      </c>
      <c r="J14" s="84">
        <f t="shared" si="1"/>
        <v>56939</v>
      </c>
      <c r="K14" s="84">
        <f t="shared" si="1"/>
        <v>79533</v>
      </c>
      <c r="L14" s="84">
        <f t="shared" si="1"/>
        <v>65811</v>
      </c>
      <c r="M14" s="84">
        <f t="shared" ref="M14:T14" si="2">SUM(M9:M13)</f>
        <v>0</v>
      </c>
      <c r="N14" s="84">
        <f t="shared" si="2"/>
        <v>0</v>
      </c>
      <c r="O14" s="85">
        <f t="shared" si="2"/>
        <v>0</v>
      </c>
      <c r="P14" s="85">
        <f t="shared" si="2"/>
        <v>0</v>
      </c>
      <c r="Q14" s="85">
        <f t="shared" si="2"/>
        <v>0</v>
      </c>
      <c r="R14" s="85">
        <f t="shared" si="2"/>
        <v>0</v>
      </c>
      <c r="S14" s="85">
        <f t="shared" si="2"/>
        <v>0</v>
      </c>
      <c r="T14" s="85">
        <f t="shared" si="2"/>
        <v>0</v>
      </c>
      <c r="U14" s="80"/>
      <c r="V14" s="86">
        <f>+J14/D14</f>
        <v>1.7139459980133049</v>
      </c>
      <c r="W14" s="86"/>
      <c r="X14" s="86">
        <f>+K14/E14</f>
        <v>2.1337965819762292</v>
      </c>
    </row>
    <row r="15" spans="2:32" ht="13.5" thickTop="1"/>
    <row r="16" spans="2:32">
      <c r="C16" s="60">
        <v>36404</v>
      </c>
      <c r="D16" s="60">
        <v>36526</v>
      </c>
      <c r="E16" s="60">
        <v>36557</v>
      </c>
      <c r="F16" s="60">
        <v>36586</v>
      </c>
      <c r="G16" s="60">
        <v>36617</v>
      </c>
      <c r="H16" s="60">
        <v>36647</v>
      </c>
      <c r="I16" s="60">
        <v>36678</v>
      </c>
      <c r="J16" s="60">
        <v>36708</v>
      </c>
      <c r="K16" s="60">
        <v>36739</v>
      </c>
      <c r="L16" s="60">
        <v>36770</v>
      </c>
      <c r="M16" s="60">
        <v>36800</v>
      </c>
      <c r="N16" s="60">
        <v>36831</v>
      </c>
      <c r="O16" s="60">
        <v>36861</v>
      </c>
      <c r="P16" s="60">
        <v>36892</v>
      </c>
      <c r="Q16" s="60">
        <v>36923</v>
      </c>
      <c r="R16" s="60">
        <v>36951</v>
      </c>
      <c r="S16" s="60">
        <v>36982</v>
      </c>
      <c r="T16" s="60">
        <v>37012</v>
      </c>
      <c r="U16" s="76"/>
      <c r="V16" s="77" t="s">
        <v>342</v>
      </c>
      <c r="W16" s="77"/>
      <c r="X16" s="77" t="s">
        <v>348</v>
      </c>
      <c r="Y16" s="72"/>
      <c r="AF16" s="57" t="s">
        <v>358</v>
      </c>
    </row>
    <row r="17" spans="2:32">
      <c r="B17" s="57" t="s">
        <v>362</v>
      </c>
      <c r="C17" s="87">
        <f>C9</f>
        <v>3632</v>
      </c>
      <c r="D17" s="87">
        <f>D9</f>
        <v>8698</v>
      </c>
      <c r="E17" s="87">
        <f>E9</f>
        <v>10541</v>
      </c>
      <c r="F17" s="87">
        <v>17289</v>
      </c>
      <c r="G17" s="87">
        <v>14473</v>
      </c>
      <c r="H17" s="87">
        <v>17456</v>
      </c>
      <c r="I17" s="87">
        <v>24687</v>
      </c>
      <c r="J17" s="87">
        <v>21371</v>
      </c>
      <c r="K17" s="87">
        <v>22367</v>
      </c>
      <c r="L17" s="87">
        <v>25715</v>
      </c>
      <c r="M17" s="57">
        <v>29611</v>
      </c>
      <c r="N17" s="57">
        <v>39102</v>
      </c>
      <c r="O17" s="57">
        <v>31162</v>
      </c>
      <c r="P17" s="57">
        <v>34461</v>
      </c>
      <c r="Q17" s="57">
        <v>37855</v>
      </c>
      <c r="R17" s="57">
        <v>45785</v>
      </c>
    </row>
    <row r="18" spans="2:32">
      <c r="B18" s="57" t="s">
        <v>363</v>
      </c>
      <c r="C18" s="79">
        <v>8611</v>
      </c>
      <c r="D18" s="79">
        <v>12413</v>
      </c>
      <c r="E18" s="79">
        <v>12595</v>
      </c>
      <c r="F18" s="79">
        <v>15886</v>
      </c>
      <c r="G18" s="79">
        <v>15208</v>
      </c>
      <c r="H18" s="79">
        <v>16350</v>
      </c>
      <c r="I18" s="79">
        <v>15453</v>
      </c>
      <c r="J18" s="79">
        <v>17225</v>
      </c>
      <c r="K18" s="79">
        <v>21536</v>
      </c>
      <c r="L18" s="79">
        <v>20160</v>
      </c>
      <c r="M18" s="79">
        <v>23199</v>
      </c>
      <c r="N18" s="79">
        <v>22806</v>
      </c>
      <c r="O18" s="79">
        <v>16424</v>
      </c>
      <c r="P18" s="79">
        <v>23780</v>
      </c>
      <c r="Q18" s="79">
        <v>24174</v>
      </c>
      <c r="R18" s="79">
        <v>21661</v>
      </c>
      <c r="S18" s="79"/>
      <c r="T18" s="79"/>
      <c r="U18" s="80"/>
      <c r="V18" s="81">
        <f>+J18/D18</f>
        <v>1.3876581003786352</v>
      </c>
      <c r="W18" s="81"/>
      <c r="X18" s="81">
        <f>+K18/E18</f>
        <v>1.7098848749503772</v>
      </c>
      <c r="Y18" s="72"/>
    </row>
    <row r="19" spans="2:32">
      <c r="B19" s="57" t="s">
        <v>364</v>
      </c>
      <c r="C19" s="79">
        <v>4052</v>
      </c>
      <c r="D19" s="79">
        <v>8846</v>
      </c>
      <c r="E19" s="79">
        <v>10406</v>
      </c>
      <c r="F19" s="79">
        <v>14613</v>
      </c>
      <c r="G19" s="79">
        <v>12550</v>
      </c>
      <c r="H19" s="79">
        <v>22084</v>
      </c>
      <c r="I19" s="79">
        <v>28888</v>
      </c>
      <c r="J19" s="79">
        <v>18382</v>
      </c>
      <c r="K19" s="79">
        <v>26352</v>
      </c>
      <c r="L19" s="79">
        <v>24738</v>
      </c>
      <c r="M19" s="79">
        <v>24698</v>
      </c>
      <c r="N19" s="79">
        <v>44781</v>
      </c>
      <c r="O19" s="79">
        <v>29016</v>
      </c>
      <c r="P19" s="79">
        <v>37169</v>
      </c>
      <c r="Q19" s="79">
        <v>29157</v>
      </c>
      <c r="R19" s="79">
        <v>29964</v>
      </c>
      <c r="S19" s="79"/>
      <c r="T19" s="79"/>
      <c r="U19" s="80"/>
      <c r="V19" s="81">
        <f>+J19/D19</f>
        <v>2.078001356545331</v>
      </c>
      <c r="W19" s="81"/>
      <c r="X19" s="81">
        <f>+K19/E19</f>
        <v>2.5323851624063041</v>
      </c>
      <c r="Y19" s="72"/>
    </row>
    <row r="20" spans="2:32" s="59" customFormat="1" ht="13.5" thickBot="1">
      <c r="B20" s="59" t="s">
        <v>365</v>
      </c>
      <c r="C20" s="88">
        <f t="shared" ref="C20:L20" si="3">SUM(C17:C19)</f>
        <v>16295</v>
      </c>
      <c r="D20" s="88">
        <f t="shared" si="3"/>
        <v>29957</v>
      </c>
      <c r="E20" s="88">
        <f t="shared" si="3"/>
        <v>33542</v>
      </c>
      <c r="F20" s="88">
        <f t="shared" si="3"/>
        <v>47788</v>
      </c>
      <c r="G20" s="88">
        <f t="shared" si="3"/>
        <v>42231</v>
      </c>
      <c r="H20" s="88">
        <f t="shared" si="3"/>
        <v>55890</v>
      </c>
      <c r="I20" s="88">
        <f t="shared" si="3"/>
        <v>69028</v>
      </c>
      <c r="J20" s="88">
        <f t="shared" si="3"/>
        <v>56978</v>
      </c>
      <c r="K20" s="88">
        <f t="shared" si="3"/>
        <v>70255</v>
      </c>
      <c r="L20" s="88">
        <f t="shared" si="3"/>
        <v>70613</v>
      </c>
      <c r="M20" s="88">
        <f t="shared" ref="M20:R20" si="4">SUM(M17:M19)</f>
        <v>77508</v>
      </c>
      <c r="N20" s="88">
        <f t="shared" si="4"/>
        <v>106689</v>
      </c>
      <c r="O20" s="88">
        <f t="shared" si="4"/>
        <v>76602</v>
      </c>
      <c r="P20" s="88">
        <f t="shared" si="4"/>
        <v>95410</v>
      </c>
      <c r="Q20" s="88">
        <f t="shared" si="4"/>
        <v>91186</v>
      </c>
      <c r="R20" s="88">
        <f t="shared" si="4"/>
        <v>97410</v>
      </c>
    </row>
    <row r="21" spans="2:32" ht="13.5" thickTop="1"/>
    <row r="22" spans="2:32" ht="14.25">
      <c r="B22" s="73" t="s">
        <v>378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5"/>
      <c r="V22" s="113" t="s">
        <v>344</v>
      </c>
      <c r="W22" s="113"/>
      <c r="X22" s="114"/>
      <c r="Y22" s="72"/>
      <c r="AF22" s="57" t="s">
        <v>357</v>
      </c>
    </row>
    <row r="23" spans="2:32">
      <c r="C23" s="60">
        <v>36404</v>
      </c>
      <c r="D23" s="60">
        <v>36526</v>
      </c>
      <c r="E23" s="60">
        <v>36557</v>
      </c>
      <c r="F23" s="60">
        <v>36586</v>
      </c>
      <c r="G23" s="60">
        <v>36617</v>
      </c>
      <c r="H23" s="60">
        <v>36647</v>
      </c>
      <c r="I23" s="60">
        <v>36678</v>
      </c>
      <c r="J23" s="60">
        <v>36708</v>
      </c>
      <c r="K23" s="60">
        <v>36739</v>
      </c>
      <c r="L23" s="60">
        <v>36770</v>
      </c>
      <c r="M23" s="60">
        <v>36800</v>
      </c>
      <c r="N23" s="60">
        <v>36831</v>
      </c>
      <c r="O23" s="60">
        <v>36861</v>
      </c>
      <c r="P23" s="60">
        <v>36892</v>
      </c>
      <c r="Q23" s="60">
        <v>36923</v>
      </c>
      <c r="R23" s="60">
        <v>36951</v>
      </c>
      <c r="S23" s="60">
        <v>36982</v>
      </c>
      <c r="T23" s="60">
        <v>37012</v>
      </c>
      <c r="U23" s="76"/>
      <c r="V23" s="77" t="s">
        <v>342</v>
      </c>
      <c r="W23" s="77"/>
      <c r="X23" s="77" t="s">
        <v>348</v>
      </c>
      <c r="Y23" s="72"/>
      <c r="AF23" s="57" t="s">
        <v>358</v>
      </c>
    </row>
    <row r="24" spans="2:32">
      <c r="C24" s="72"/>
      <c r="D24" s="72"/>
      <c r="E24" s="72"/>
      <c r="F24" s="70"/>
      <c r="G24" s="78"/>
      <c r="H24" s="78"/>
      <c r="I24" s="78"/>
      <c r="J24" s="72"/>
      <c r="K24" s="72"/>
      <c r="L24" s="72"/>
      <c r="M24" s="78"/>
      <c r="N24" s="78"/>
      <c r="O24" s="78"/>
      <c r="P24" s="78"/>
      <c r="Q24" s="78"/>
      <c r="R24" s="78"/>
      <c r="S24" s="78"/>
      <c r="T24" s="78"/>
      <c r="U24" s="78"/>
      <c r="V24" s="72"/>
      <c r="W24" s="72"/>
      <c r="X24" s="72"/>
      <c r="Y24" s="72"/>
      <c r="AF24" s="57" t="s">
        <v>359</v>
      </c>
    </row>
    <row r="25" spans="2:32">
      <c r="B25" s="57" t="s">
        <v>360</v>
      </c>
      <c r="C25" s="79">
        <v>11917</v>
      </c>
      <c r="D25" s="79">
        <v>12808</v>
      </c>
      <c r="E25" s="79">
        <v>15431</v>
      </c>
      <c r="F25" s="79">
        <v>15300</v>
      </c>
      <c r="G25" s="79">
        <v>16154</v>
      </c>
      <c r="H25" s="79">
        <v>15394</v>
      </c>
      <c r="I25" s="79">
        <v>15460</v>
      </c>
      <c r="J25" s="79">
        <v>15812</v>
      </c>
      <c r="K25" s="79">
        <v>30228</v>
      </c>
      <c r="L25" s="79">
        <v>15740</v>
      </c>
      <c r="M25" s="79"/>
      <c r="N25" s="79"/>
      <c r="O25" s="79"/>
      <c r="P25" s="79"/>
      <c r="Q25" s="79"/>
      <c r="R25" s="79"/>
      <c r="S25" s="79"/>
      <c r="T25" s="79"/>
      <c r="U25" s="80"/>
      <c r="V25" s="81">
        <f>+J25/D25</f>
        <v>1.2345409119300437</v>
      </c>
      <c r="W25" s="81"/>
      <c r="X25" s="81">
        <f>+K25/E25</f>
        <v>1.9589138746678763</v>
      </c>
      <c r="Y25" s="72"/>
    </row>
    <row r="26" spans="2:32">
      <c r="B26" s="57" t="s">
        <v>361</v>
      </c>
      <c r="C26" s="82"/>
      <c r="D26" s="82">
        <v>4087</v>
      </c>
      <c r="E26" s="82">
        <v>4767</v>
      </c>
      <c r="F26" s="82">
        <v>4411</v>
      </c>
      <c r="G26" s="82">
        <v>4624</v>
      </c>
      <c r="H26" s="82">
        <v>5532</v>
      </c>
      <c r="I26" s="82">
        <v>5341</v>
      </c>
      <c r="J26" s="82">
        <v>5045</v>
      </c>
      <c r="K26" s="82">
        <v>7584</v>
      </c>
      <c r="L26" s="82">
        <v>5087</v>
      </c>
      <c r="M26" s="79"/>
      <c r="N26" s="79"/>
      <c r="O26" s="79"/>
      <c r="P26" s="79"/>
      <c r="Q26" s="79"/>
      <c r="R26" s="79"/>
      <c r="S26" s="79"/>
      <c r="T26" s="79"/>
      <c r="U26" s="80"/>
      <c r="V26" s="81"/>
      <c r="W26" s="81"/>
      <c r="X26" s="81"/>
      <c r="Y26" s="72"/>
    </row>
    <row r="27" spans="2:32">
      <c r="B27" s="57" t="s">
        <v>362</v>
      </c>
      <c r="C27" s="79">
        <f t="shared" ref="C27:L27" si="5">SUM(C25:C26)</f>
        <v>11917</v>
      </c>
      <c r="D27" s="79">
        <f t="shared" si="5"/>
        <v>16895</v>
      </c>
      <c r="E27" s="79">
        <f t="shared" si="5"/>
        <v>20198</v>
      </c>
      <c r="F27" s="79">
        <f t="shared" si="5"/>
        <v>19711</v>
      </c>
      <c r="G27" s="79">
        <f t="shared" si="5"/>
        <v>20778</v>
      </c>
      <c r="H27" s="79">
        <f t="shared" si="5"/>
        <v>20926</v>
      </c>
      <c r="I27" s="79">
        <f t="shared" si="5"/>
        <v>20801</v>
      </c>
      <c r="J27" s="79">
        <f t="shared" si="5"/>
        <v>20857</v>
      </c>
      <c r="K27" s="79">
        <f t="shared" si="5"/>
        <v>37812</v>
      </c>
      <c r="L27" s="79">
        <f t="shared" si="5"/>
        <v>20827</v>
      </c>
      <c r="M27" s="79"/>
      <c r="N27" s="79"/>
      <c r="O27" s="79"/>
      <c r="P27" s="79"/>
      <c r="Q27" s="79"/>
      <c r="R27" s="79"/>
      <c r="S27" s="79"/>
      <c r="T27" s="79"/>
      <c r="U27" s="80"/>
      <c r="V27" s="81"/>
      <c r="W27" s="81"/>
      <c r="X27" s="81"/>
      <c r="Y27" s="72"/>
    </row>
    <row r="28" spans="2:32">
      <c r="B28" s="57" t="s">
        <v>363</v>
      </c>
      <c r="C28" s="79">
        <v>9551</v>
      </c>
      <c r="D28" s="79">
        <v>11788</v>
      </c>
      <c r="E28" s="79">
        <v>10536</v>
      </c>
      <c r="F28" s="79">
        <v>13715</v>
      </c>
      <c r="G28" s="79">
        <v>14000</v>
      </c>
      <c r="H28" s="79">
        <v>18028</v>
      </c>
      <c r="I28" s="79">
        <v>16712</v>
      </c>
      <c r="J28" s="79">
        <v>21176</v>
      </c>
      <c r="K28" s="79">
        <v>23176</v>
      </c>
      <c r="L28" s="79">
        <v>22855</v>
      </c>
      <c r="M28" s="79"/>
      <c r="N28" s="79"/>
      <c r="O28" s="79"/>
      <c r="P28" s="79"/>
      <c r="Q28" s="79"/>
      <c r="R28" s="79"/>
      <c r="S28" s="79"/>
      <c r="T28" s="79"/>
      <c r="U28" s="80"/>
      <c r="V28" s="81">
        <f>+J28/D28</f>
        <v>1.7964031218187988</v>
      </c>
      <c r="W28" s="81"/>
      <c r="X28" s="81">
        <f>+K28/E28</f>
        <v>2.1996962794229309</v>
      </c>
      <c r="Y28" s="72"/>
    </row>
    <row r="29" spans="2:32">
      <c r="B29" s="57" t="s">
        <v>364</v>
      </c>
      <c r="C29" s="79">
        <v>7500</v>
      </c>
      <c r="D29" s="79">
        <v>13469</v>
      </c>
      <c r="E29" s="79">
        <v>16360</v>
      </c>
      <c r="F29" s="79">
        <v>17948</v>
      </c>
      <c r="G29" s="79">
        <v>16663</v>
      </c>
      <c r="H29" s="79">
        <v>18199</v>
      </c>
      <c r="I29" s="79">
        <v>21573</v>
      </c>
      <c r="J29" s="79">
        <v>32836</v>
      </c>
      <c r="K29" s="79">
        <v>33021</v>
      </c>
      <c r="L29" s="79">
        <v>34736</v>
      </c>
      <c r="M29" s="79"/>
      <c r="N29" s="79"/>
      <c r="O29" s="79"/>
      <c r="P29" s="79"/>
      <c r="Q29" s="79"/>
      <c r="R29" s="79"/>
      <c r="S29" s="79"/>
      <c r="T29" s="79"/>
      <c r="U29" s="80"/>
      <c r="V29" s="81">
        <f>+J29/D29</f>
        <v>2.4378944242334248</v>
      </c>
      <c r="W29" s="81"/>
      <c r="X29" s="81">
        <f>+K29/E29</f>
        <v>2.0183985330073351</v>
      </c>
      <c r="Y29" s="72"/>
    </row>
    <row r="30" spans="2:32" ht="13.5" thickBot="1">
      <c r="B30" s="83" t="s">
        <v>329</v>
      </c>
      <c r="C30" s="84">
        <f t="shared" ref="C30:L30" si="6">SUM(C27:C29)</f>
        <v>28968</v>
      </c>
      <c r="D30" s="84">
        <f t="shared" si="6"/>
        <v>42152</v>
      </c>
      <c r="E30" s="84">
        <f t="shared" si="6"/>
        <v>47094</v>
      </c>
      <c r="F30" s="84">
        <f t="shared" si="6"/>
        <v>51374</v>
      </c>
      <c r="G30" s="84">
        <f t="shared" si="6"/>
        <v>51441</v>
      </c>
      <c r="H30" s="84">
        <f t="shared" si="6"/>
        <v>57153</v>
      </c>
      <c r="I30" s="84">
        <f t="shared" si="6"/>
        <v>59086</v>
      </c>
      <c r="J30" s="84">
        <f t="shared" si="6"/>
        <v>74869</v>
      </c>
      <c r="K30" s="84">
        <f t="shared" si="6"/>
        <v>94009</v>
      </c>
      <c r="L30" s="84">
        <f t="shared" si="6"/>
        <v>78418</v>
      </c>
      <c r="M30" s="84">
        <f t="shared" ref="M30:T30" si="7">SUM(M25:M29)</f>
        <v>0</v>
      </c>
      <c r="N30" s="84">
        <f t="shared" si="7"/>
        <v>0</v>
      </c>
      <c r="O30" s="85">
        <f t="shared" si="7"/>
        <v>0</v>
      </c>
      <c r="P30" s="85">
        <f t="shared" si="7"/>
        <v>0</v>
      </c>
      <c r="Q30" s="85">
        <f t="shared" si="7"/>
        <v>0</v>
      </c>
      <c r="R30" s="85">
        <f t="shared" si="7"/>
        <v>0</v>
      </c>
      <c r="S30" s="85">
        <f t="shared" si="7"/>
        <v>0</v>
      </c>
      <c r="T30" s="85">
        <f t="shared" si="7"/>
        <v>0</v>
      </c>
      <c r="U30" s="80"/>
      <c r="V30" s="86">
        <f>+J30/D30</f>
        <v>1.7761672044031125</v>
      </c>
      <c r="W30" s="86"/>
      <c r="X30" s="86">
        <f>+K30/E30</f>
        <v>1.9961990911793435</v>
      </c>
    </row>
    <row r="31" spans="2:32" ht="13.5" thickTop="1"/>
    <row r="32" spans="2:32">
      <c r="C32" s="60">
        <v>36404</v>
      </c>
      <c r="D32" s="60">
        <v>36526</v>
      </c>
      <c r="E32" s="60">
        <v>36557</v>
      </c>
      <c r="F32" s="60">
        <v>36586</v>
      </c>
      <c r="G32" s="60">
        <v>36617</v>
      </c>
      <c r="H32" s="60">
        <v>36647</v>
      </c>
      <c r="I32" s="60">
        <v>36678</v>
      </c>
      <c r="J32" s="60">
        <v>36708</v>
      </c>
      <c r="K32" s="60">
        <v>36739</v>
      </c>
      <c r="L32" s="60">
        <v>36770</v>
      </c>
      <c r="M32" s="60">
        <v>36800</v>
      </c>
      <c r="N32" s="60">
        <v>36831</v>
      </c>
      <c r="O32" s="60">
        <v>36861</v>
      </c>
      <c r="P32" s="60">
        <v>36892</v>
      </c>
      <c r="Q32" s="60">
        <v>36923</v>
      </c>
      <c r="R32" s="60">
        <v>36951</v>
      </c>
      <c r="S32" s="60">
        <v>36982</v>
      </c>
      <c r="T32" s="60">
        <v>37012</v>
      </c>
      <c r="U32" s="76"/>
      <c r="V32" s="77" t="s">
        <v>342</v>
      </c>
      <c r="W32" s="77"/>
      <c r="X32" s="77" t="s">
        <v>348</v>
      </c>
      <c r="Y32" s="72"/>
      <c r="AF32" s="57" t="s">
        <v>358</v>
      </c>
    </row>
    <row r="33" spans="1:32">
      <c r="B33" s="57" t="s">
        <v>362</v>
      </c>
      <c r="C33" s="79">
        <v>11917</v>
      </c>
      <c r="D33" s="79">
        <v>12808</v>
      </c>
      <c r="E33" s="79">
        <v>15431</v>
      </c>
      <c r="F33" s="79">
        <v>20398</v>
      </c>
      <c r="G33" s="79">
        <v>18146</v>
      </c>
      <c r="H33" s="79">
        <v>20889</v>
      </c>
      <c r="I33" s="79">
        <v>27914</v>
      </c>
      <c r="J33" s="79">
        <v>24867</v>
      </c>
      <c r="K33" s="79">
        <v>29852</v>
      </c>
      <c r="L33" s="79">
        <v>29295</v>
      </c>
      <c r="M33" s="79">
        <v>32053</v>
      </c>
      <c r="N33" s="79">
        <v>42394</v>
      </c>
      <c r="O33" s="79">
        <v>36438</v>
      </c>
      <c r="P33" s="79">
        <v>37218</v>
      </c>
      <c r="Q33" s="79">
        <v>42241</v>
      </c>
      <c r="R33" s="79">
        <v>50164</v>
      </c>
      <c r="S33" s="79"/>
      <c r="T33" s="79"/>
      <c r="U33" s="80"/>
      <c r="V33" s="81">
        <f>+J33/D33</f>
        <v>1.941520924422236</v>
      </c>
      <c r="W33" s="81"/>
      <c r="X33" s="81">
        <f>+K33/E33</f>
        <v>1.9345473397705917</v>
      </c>
      <c r="Y33" s="72"/>
    </row>
    <row r="34" spans="1:32">
      <c r="B34" s="57" t="s">
        <v>363</v>
      </c>
      <c r="C34" s="79">
        <v>9551</v>
      </c>
      <c r="D34" s="79">
        <v>11788</v>
      </c>
      <c r="E34" s="79">
        <v>10536</v>
      </c>
      <c r="F34" s="79">
        <v>13715</v>
      </c>
      <c r="G34" s="79">
        <v>14000</v>
      </c>
      <c r="H34" s="79">
        <v>18028</v>
      </c>
      <c r="I34" s="79">
        <v>16712</v>
      </c>
      <c r="J34" s="79">
        <v>21176</v>
      </c>
      <c r="K34" s="79">
        <v>23176</v>
      </c>
      <c r="L34" s="79">
        <v>23366</v>
      </c>
      <c r="M34" s="79">
        <v>23944</v>
      </c>
      <c r="N34" s="79">
        <v>22345</v>
      </c>
      <c r="O34" s="79">
        <v>22738</v>
      </c>
      <c r="P34" s="79">
        <v>24147</v>
      </c>
      <c r="Q34" s="79">
        <v>26917</v>
      </c>
      <c r="R34" s="79">
        <v>22573</v>
      </c>
      <c r="S34" s="79"/>
      <c r="T34" s="79"/>
      <c r="U34" s="80"/>
      <c r="V34" s="81">
        <f>+J34/D34</f>
        <v>1.7964031218187988</v>
      </c>
      <c r="W34" s="81"/>
      <c r="X34" s="81">
        <f>+K34/E34</f>
        <v>2.1996962794229309</v>
      </c>
      <c r="Y34" s="72"/>
    </row>
    <row r="35" spans="1:32">
      <c r="B35" s="57" t="s">
        <v>364</v>
      </c>
      <c r="C35" s="79">
        <v>7500</v>
      </c>
      <c r="D35" s="79">
        <v>13469</v>
      </c>
      <c r="E35" s="79">
        <v>16360</v>
      </c>
      <c r="F35" s="79">
        <v>17948</v>
      </c>
      <c r="G35" s="79">
        <v>16663</v>
      </c>
      <c r="H35" s="79">
        <v>18199</v>
      </c>
      <c r="I35" s="79">
        <v>21573</v>
      </c>
      <c r="J35" s="79">
        <v>32836</v>
      </c>
      <c r="K35" s="79">
        <v>33021</v>
      </c>
      <c r="L35" s="79">
        <v>34736</v>
      </c>
      <c r="M35" s="79">
        <v>37661</v>
      </c>
      <c r="N35" s="79">
        <v>45021</v>
      </c>
      <c r="O35" s="79">
        <v>53765</v>
      </c>
      <c r="P35" s="79">
        <v>56167</v>
      </c>
      <c r="Q35" s="79">
        <v>57684</v>
      </c>
      <c r="R35" s="79">
        <v>57959</v>
      </c>
      <c r="S35" s="79"/>
      <c r="T35" s="79"/>
      <c r="U35" s="80"/>
      <c r="V35" s="81">
        <f>+J35/D35</f>
        <v>2.4378944242334248</v>
      </c>
      <c r="W35" s="81"/>
      <c r="X35" s="81">
        <f>+K35/E35</f>
        <v>2.0183985330073351</v>
      </c>
      <c r="Y35" s="72"/>
    </row>
    <row r="36" spans="1:32" s="59" customFormat="1" ht="13.5" thickBot="1">
      <c r="B36" s="59" t="s">
        <v>366</v>
      </c>
      <c r="C36" s="88">
        <f t="shared" ref="C36:L36" si="8">SUM(C33:C35)</f>
        <v>28968</v>
      </c>
      <c r="D36" s="88">
        <f t="shared" si="8"/>
        <v>38065</v>
      </c>
      <c r="E36" s="88">
        <f t="shared" si="8"/>
        <v>42327</v>
      </c>
      <c r="F36" s="88">
        <f t="shared" si="8"/>
        <v>52061</v>
      </c>
      <c r="G36" s="88">
        <f t="shared" si="8"/>
        <v>48809</v>
      </c>
      <c r="H36" s="88">
        <f t="shared" si="8"/>
        <v>57116</v>
      </c>
      <c r="I36" s="88">
        <f t="shared" si="8"/>
        <v>66199</v>
      </c>
      <c r="J36" s="88">
        <f t="shared" si="8"/>
        <v>78879</v>
      </c>
      <c r="K36" s="88">
        <f t="shared" si="8"/>
        <v>86049</v>
      </c>
      <c r="L36" s="88">
        <f t="shared" si="8"/>
        <v>87397</v>
      </c>
      <c r="M36" s="88">
        <f t="shared" ref="M36:R36" si="9">SUM(M33:M35)</f>
        <v>93658</v>
      </c>
      <c r="N36" s="88">
        <f t="shared" si="9"/>
        <v>109760</v>
      </c>
      <c r="O36" s="88">
        <f t="shared" si="9"/>
        <v>112941</v>
      </c>
      <c r="P36" s="88">
        <f t="shared" si="9"/>
        <v>117532</v>
      </c>
      <c r="Q36" s="88">
        <f t="shared" si="9"/>
        <v>126842</v>
      </c>
      <c r="R36" s="88">
        <f t="shared" si="9"/>
        <v>130696</v>
      </c>
    </row>
    <row r="37" spans="1:32" ht="13.5" thickTop="1"/>
    <row r="39" spans="1:32" ht="14.25">
      <c r="B39" s="73" t="s">
        <v>367</v>
      </c>
    </row>
    <row r="40" spans="1:32">
      <c r="A40" s="67" t="s">
        <v>368</v>
      </c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5"/>
      <c r="V40" s="113" t="s">
        <v>344</v>
      </c>
      <c r="W40" s="113"/>
      <c r="X40" s="114"/>
      <c r="Y40" s="72"/>
      <c r="AF40" s="57" t="s">
        <v>357</v>
      </c>
    </row>
    <row r="41" spans="1:32">
      <c r="A41" s="89" t="s">
        <v>369</v>
      </c>
      <c r="C41" s="60"/>
      <c r="D41" s="60">
        <v>36526</v>
      </c>
      <c r="E41" s="60">
        <v>36557</v>
      </c>
      <c r="F41" s="60">
        <v>36586</v>
      </c>
      <c r="G41" s="60">
        <v>36617</v>
      </c>
      <c r="H41" s="60">
        <v>36647</v>
      </c>
      <c r="I41" s="60">
        <v>36678</v>
      </c>
      <c r="J41" s="60">
        <v>36708</v>
      </c>
      <c r="K41" s="60">
        <v>36739</v>
      </c>
      <c r="L41" s="60">
        <v>36770</v>
      </c>
      <c r="M41" s="60">
        <v>36800</v>
      </c>
      <c r="N41" s="60">
        <v>36831</v>
      </c>
      <c r="O41" s="60">
        <v>36861</v>
      </c>
      <c r="P41" s="60">
        <v>36892</v>
      </c>
      <c r="Q41" s="60">
        <v>36923</v>
      </c>
      <c r="R41" s="60">
        <v>36951</v>
      </c>
      <c r="S41" s="60">
        <v>36982</v>
      </c>
      <c r="T41" s="60">
        <v>37012</v>
      </c>
      <c r="U41" s="76"/>
      <c r="V41" s="77" t="s">
        <v>342</v>
      </c>
      <c r="W41" s="77"/>
      <c r="X41" s="77" t="s">
        <v>348</v>
      </c>
      <c r="Y41" s="72"/>
      <c r="AF41" s="57" t="s">
        <v>358</v>
      </c>
    </row>
    <row r="42" spans="1:32">
      <c r="C42" s="72"/>
      <c r="D42" s="72"/>
      <c r="E42" s="72"/>
      <c r="F42" s="70"/>
      <c r="G42" s="78"/>
      <c r="H42" s="78"/>
      <c r="I42" s="78"/>
      <c r="J42" s="72"/>
      <c r="K42" s="72"/>
      <c r="L42" s="72"/>
      <c r="M42" s="78"/>
      <c r="N42" s="78"/>
      <c r="O42" s="78"/>
      <c r="P42" s="78"/>
      <c r="Q42" s="78"/>
      <c r="R42" s="78"/>
      <c r="S42" s="78"/>
      <c r="T42" s="78"/>
      <c r="U42" s="78"/>
      <c r="V42" s="72"/>
      <c r="W42" s="72"/>
      <c r="X42" s="72"/>
      <c r="Y42" s="72"/>
      <c r="AF42" s="57" t="s">
        <v>359</v>
      </c>
    </row>
    <row r="43" spans="1:32" ht="15.95" customHeight="1">
      <c r="A43" s="57" t="s">
        <v>370</v>
      </c>
      <c r="B43" s="57" t="s">
        <v>360</v>
      </c>
      <c r="C43" s="90"/>
      <c r="D43" s="90">
        <v>16.399999999999999</v>
      </c>
      <c r="E43" s="90">
        <v>16.600000000000001</v>
      </c>
      <c r="F43" s="90">
        <v>17.5</v>
      </c>
      <c r="G43" s="90">
        <v>15.4</v>
      </c>
      <c r="H43" s="90">
        <v>15.9</v>
      </c>
      <c r="I43" s="90">
        <v>18</v>
      </c>
      <c r="J43" s="90">
        <v>17.399999999999999</v>
      </c>
      <c r="K43" s="90">
        <v>18</v>
      </c>
      <c r="L43" s="90">
        <v>18.100000000000001</v>
      </c>
      <c r="M43" s="90"/>
      <c r="N43" s="90"/>
      <c r="O43" s="90"/>
      <c r="P43" s="90"/>
      <c r="Q43" s="90"/>
      <c r="R43" s="90"/>
      <c r="S43" s="90"/>
      <c r="T43" s="90"/>
      <c r="U43" s="80"/>
      <c r="V43" s="81">
        <f>+J43/D43</f>
        <v>1.0609756097560976</v>
      </c>
      <c r="W43" s="81"/>
      <c r="X43" s="81">
        <f>+K43/E43</f>
        <v>1.0843373493975903</v>
      </c>
      <c r="Y43" s="72"/>
    </row>
    <row r="44" spans="1:32" ht="15.95" customHeight="1">
      <c r="A44" s="57" t="s">
        <v>370</v>
      </c>
      <c r="B44" s="57" t="s">
        <v>361</v>
      </c>
      <c r="C44" s="90"/>
      <c r="D44" s="90">
        <v>4.016</v>
      </c>
      <c r="E44" s="90">
        <v>4.569</v>
      </c>
      <c r="F44" s="90">
        <v>5.657</v>
      </c>
      <c r="G44" s="90">
        <v>6.016</v>
      </c>
      <c r="H44" s="90">
        <v>6.3609999999999998</v>
      </c>
      <c r="I44" s="90">
        <v>8.077</v>
      </c>
      <c r="J44" s="90">
        <v>7.1980000000000004</v>
      </c>
      <c r="K44" s="90">
        <v>6.8010000000000002</v>
      </c>
      <c r="L44" s="90">
        <v>6.6</v>
      </c>
      <c r="M44" s="90"/>
      <c r="N44" s="90"/>
      <c r="O44" s="90"/>
      <c r="P44" s="90"/>
      <c r="Q44" s="90"/>
      <c r="R44" s="90"/>
      <c r="S44" s="90"/>
      <c r="T44" s="90"/>
      <c r="U44" s="80"/>
      <c r="V44" s="81"/>
      <c r="W44" s="81"/>
      <c r="X44" s="81"/>
      <c r="Y44" s="72"/>
    </row>
    <row r="45" spans="1:32" ht="15.95" customHeight="1">
      <c r="A45" s="57" t="s">
        <v>370</v>
      </c>
      <c r="B45" s="91" t="s">
        <v>371</v>
      </c>
      <c r="C45" s="92"/>
      <c r="D45" s="92">
        <f t="shared" ref="D45:L45" si="10">+D44+D43</f>
        <v>20.415999999999997</v>
      </c>
      <c r="E45" s="92">
        <f t="shared" si="10"/>
        <v>21.169</v>
      </c>
      <c r="F45" s="92">
        <f t="shared" si="10"/>
        <v>23.157</v>
      </c>
      <c r="G45" s="92">
        <f t="shared" si="10"/>
        <v>21.416</v>
      </c>
      <c r="H45" s="92">
        <f t="shared" si="10"/>
        <v>22.260999999999999</v>
      </c>
      <c r="I45" s="92">
        <f t="shared" si="10"/>
        <v>26.076999999999998</v>
      </c>
      <c r="J45" s="92">
        <f t="shared" si="10"/>
        <v>24.597999999999999</v>
      </c>
      <c r="K45" s="92">
        <f t="shared" si="10"/>
        <v>24.801000000000002</v>
      </c>
      <c r="L45" s="92">
        <f t="shared" si="10"/>
        <v>24.700000000000003</v>
      </c>
      <c r="M45" s="90"/>
      <c r="N45" s="90"/>
      <c r="O45" s="90"/>
      <c r="P45" s="90"/>
      <c r="Q45" s="90"/>
      <c r="R45" s="90"/>
      <c r="S45" s="90"/>
      <c r="T45" s="90"/>
      <c r="U45" s="80"/>
      <c r="V45" s="81"/>
      <c r="W45" s="81"/>
      <c r="X45" s="81"/>
      <c r="Y45" s="72"/>
    </row>
    <row r="46" spans="1:32" ht="15.95" customHeight="1">
      <c r="A46" s="57" t="s">
        <v>372</v>
      </c>
      <c r="B46" s="57" t="s">
        <v>363</v>
      </c>
      <c r="C46" s="90"/>
      <c r="D46" s="90">
        <f>(26553036/1000000)/31</f>
        <v>0.85654954838709674</v>
      </c>
      <c r="E46" s="90">
        <f>(36333988/1000000)/29</f>
        <v>1.2528961379310344</v>
      </c>
      <c r="F46" s="90">
        <f>(39454678/1000000)/31</f>
        <v>1.2727315483870969</v>
      </c>
      <c r="G46" s="90">
        <f>(39502670/1000000)/30</f>
        <v>1.3167556666666667</v>
      </c>
      <c r="H46" s="90">
        <f>(47.9)/31</f>
        <v>1.5451612903225806</v>
      </c>
      <c r="I46" s="90">
        <v>1.2</v>
      </c>
      <c r="J46" s="90">
        <v>1.5</v>
      </c>
      <c r="K46" s="90">
        <v>1.7</v>
      </c>
      <c r="L46" s="90">
        <v>2.1</v>
      </c>
      <c r="M46" s="90"/>
      <c r="N46" s="90"/>
      <c r="O46" s="90"/>
      <c r="P46" s="90"/>
      <c r="Q46" s="90"/>
      <c r="R46" s="90"/>
      <c r="S46" s="90"/>
      <c r="T46" s="90"/>
      <c r="U46" s="80"/>
      <c r="V46" s="81">
        <f>+J46/D46</f>
        <v>1.7512121777713103</v>
      </c>
      <c r="W46" s="81"/>
      <c r="X46" s="81">
        <f>+K46/E46</f>
        <v>1.3568562856353672</v>
      </c>
      <c r="Y46" s="72"/>
    </row>
    <row r="47" spans="1:32" ht="15.95" customHeight="1">
      <c r="A47" s="57" t="s">
        <v>373</v>
      </c>
      <c r="B47" s="57" t="s">
        <v>374</v>
      </c>
      <c r="C47" s="90"/>
      <c r="D47" s="90">
        <f>(9537/1000000)/31</f>
        <v>3.0764516129032257E-4</v>
      </c>
      <c r="E47" s="90">
        <f>(7801/1000000)/29</f>
        <v>2.6899999999999998E-4</v>
      </c>
      <c r="F47" s="90">
        <f>(6547/1000000)/31</f>
        <v>2.1119354838709678E-4</v>
      </c>
      <c r="G47" s="90">
        <f>(6608/1000000)/30</f>
        <v>2.2026666666666666E-4</v>
      </c>
      <c r="H47" s="90">
        <f>(7641/1000000)/31</f>
        <v>2.4648387096774192E-4</v>
      </c>
      <c r="I47" s="90">
        <f>+(7261.48/1000000)/30</f>
        <v>2.4204933333333333E-4</v>
      </c>
      <c r="J47" s="90">
        <f>+(6566.54/1000000)/31</f>
        <v>2.1182387096774195E-4</v>
      </c>
      <c r="K47" s="90">
        <f>+(6566.54/1000000)/31</f>
        <v>2.1182387096774195E-4</v>
      </c>
      <c r="L47" s="90">
        <f>+(6566.54/1000000)/30</f>
        <v>2.1888466666666667E-4</v>
      </c>
      <c r="M47" s="90"/>
      <c r="N47" s="90"/>
      <c r="O47" s="90"/>
      <c r="P47" s="90"/>
      <c r="Q47" s="90"/>
      <c r="R47" s="90"/>
      <c r="S47" s="90"/>
      <c r="T47" s="90"/>
      <c r="U47" s="80"/>
      <c r="V47" s="81"/>
      <c r="W47" s="81"/>
      <c r="X47" s="81"/>
      <c r="Y47" s="72"/>
    </row>
    <row r="50" spans="2:2">
      <c r="B50" s="93" t="s">
        <v>379</v>
      </c>
    </row>
    <row r="51" spans="2:2">
      <c r="B51" s="93" t="s">
        <v>380</v>
      </c>
    </row>
    <row r="52" spans="2:2">
      <c r="B52" s="94" t="s">
        <v>375</v>
      </c>
    </row>
  </sheetData>
  <mergeCells count="3">
    <mergeCell ref="V22:X22"/>
    <mergeCell ref="V40:X40"/>
    <mergeCell ref="V6:X6"/>
  </mergeCells>
  <phoneticPr fontId="0" type="noConversion"/>
  <pageMargins left="0" right="0" top="0.75" bottom="0.5" header="0.5" footer="0.25"/>
  <pageSetup scale="48" orientation="landscape" r:id="rId1"/>
  <headerFooter alignWithMargins="0">
    <oddFooter>&amp;R&amp;7Page &amp;P of &amp;N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Headcount by Month</vt:lpstr>
      <vt:lpstr>Active Deals vs Headcount</vt:lpstr>
      <vt:lpstr>Headcount</vt:lpstr>
      <vt:lpstr>Transaction Growth (2)</vt:lpstr>
      <vt:lpstr>'Active Deals vs Headcount'!Print_Area</vt:lpstr>
      <vt:lpstr>'Headcount by Month'!Print_Area</vt:lpstr>
      <vt:lpstr>'Transaction Growth (2)'!Print_Area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bheinri</dc:creator>
  <cp:lastModifiedBy>Haoyu Dong</cp:lastModifiedBy>
  <cp:lastPrinted>2001-05-08T20:31:21Z</cp:lastPrinted>
  <dcterms:created xsi:type="dcterms:W3CDTF">2001-05-03T21:15:30Z</dcterms:created>
  <dcterms:modified xsi:type="dcterms:W3CDTF">2025-12-03T05:38:10Z</dcterms:modified>
</cp:coreProperties>
</file>